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080" yWindow="-225" windowWidth="18120" windowHeight="13740" activeTab="6"/>
  </bookViews>
  <sheets>
    <sheet name="01.09.24" sheetId="1" r:id="rId1"/>
    <sheet name="01.09.24 (2)" sheetId="2" r:id="rId2"/>
    <sheet name="01.10" sheetId="3" r:id="rId3"/>
    <sheet name="01.01.25" sheetId="4" r:id="rId4"/>
    <sheet name="01.09.25" sheetId="5" r:id="rId5"/>
    <sheet name="01.10.25" sheetId="6" r:id="rId6"/>
    <sheet name="01.01.2026" sheetId="7" r:id="rId7"/>
  </sheets>
  <externalReferences>
    <externalReference r:id="rId8"/>
    <externalReference r:id="rId9"/>
  </externalReferences>
  <definedNames>
    <definedName name="_xlnm.Print_Area" localSheetId="6">'01.01.2026'!$C$1:$M$67</definedName>
    <definedName name="_xlnm.Print_Area" localSheetId="3">'01.01.25'!$C$1:$M$64</definedName>
    <definedName name="_xlnm.Print_Area" localSheetId="0">'01.09.24'!$C$1:$M$64</definedName>
    <definedName name="_xlnm.Print_Area" localSheetId="1">'01.09.24 (2)'!$C$1:$M$64</definedName>
    <definedName name="_xlnm.Print_Area" localSheetId="4">'01.09.25'!$C$1:$M$64</definedName>
    <definedName name="_xlnm.Print_Area" localSheetId="2">'01.10'!$C$1:$M$64</definedName>
    <definedName name="_xlnm.Print_Area" localSheetId="5">'01.10.25'!$C$1:$M$64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1" i="7"/>
  <c r="G51"/>
  <c r="L51" s="1"/>
  <c r="C67"/>
  <c r="P58"/>
  <c r="U56"/>
  <c r="U55"/>
  <c r="U54"/>
  <c r="J54"/>
  <c r="U53"/>
  <c r="U52"/>
  <c r="G52"/>
  <c r="N52" s="1"/>
  <c r="U50"/>
  <c r="G50"/>
  <c r="N50" s="1"/>
  <c r="F50"/>
  <c r="P50" s="1"/>
  <c r="U49"/>
  <c r="G49"/>
  <c r="P49" s="1"/>
  <c r="U48"/>
  <c r="L48"/>
  <c r="G48"/>
  <c r="U47"/>
  <c r="N47"/>
  <c r="P47" s="1"/>
  <c r="L47"/>
  <c r="U46"/>
  <c r="G46"/>
  <c r="N46" s="1"/>
  <c r="P46"/>
  <c r="U45"/>
  <c r="O45"/>
  <c r="N44"/>
  <c r="P44" s="1"/>
  <c r="L44"/>
  <c r="G44"/>
  <c r="U42"/>
  <c r="P42"/>
  <c r="G42"/>
  <c r="U41"/>
  <c r="G41"/>
  <c r="L41" s="1"/>
  <c r="U40"/>
  <c r="G40"/>
  <c r="N40" s="1"/>
  <c r="N45" s="1"/>
  <c r="U61" s="1"/>
  <c r="F40"/>
  <c r="U39"/>
  <c r="G39"/>
  <c r="F39"/>
  <c r="U38"/>
  <c r="U37"/>
  <c r="G37"/>
  <c r="L37" s="1"/>
  <c r="U35"/>
  <c r="L35"/>
  <c r="G35"/>
  <c r="U34"/>
  <c r="G34"/>
  <c r="L34" s="1"/>
  <c r="T33"/>
  <c r="G33"/>
  <c r="F33"/>
  <c r="G32"/>
  <c r="L32" s="1"/>
  <c r="G31"/>
  <c r="L31" s="1"/>
  <c r="T30"/>
  <c r="P30"/>
  <c r="G30"/>
  <c r="F30"/>
  <c r="T29"/>
  <c r="P29"/>
  <c r="P38" s="1"/>
  <c r="S64" s="1"/>
  <c r="O29"/>
  <c r="O38" s="1"/>
  <c r="S63" s="1"/>
  <c r="W63" s="1"/>
  <c r="N29"/>
  <c r="N38" s="1"/>
  <c r="S62" s="1"/>
  <c r="W62" s="1"/>
  <c r="G29"/>
  <c r="F29"/>
  <c r="F38" s="1"/>
  <c r="T28"/>
  <c r="P28"/>
  <c r="T64" s="1"/>
  <c r="O28"/>
  <c r="R25"/>
  <c r="F25"/>
  <c r="G24"/>
  <c r="N24" s="1"/>
  <c r="N18"/>
  <c r="G34" i="6"/>
  <c r="L34" s="1"/>
  <c r="G44"/>
  <c r="N44" s="1"/>
  <c r="G42"/>
  <c r="N42" s="1"/>
  <c r="P42" s="1"/>
  <c r="G39"/>
  <c r="C64"/>
  <c r="P55"/>
  <c r="U53"/>
  <c r="U52"/>
  <c r="U51"/>
  <c r="J51"/>
  <c r="U50"/>
  <c r="U49"/>
  <c r="G49"/>
  <c r="N49" s="1"/>
  <c r="U48"/>
  <c r="G48"/>
  <c r="N48" s="1"/>
  <c r="F48"/>
  <c r="U47"/>
  <c r="G47"/>
  <c r="L47" s="1"/>
  <c r="U46"/>
  <c r="G46"/>
  <c r="N46" s="1"/>
  <c r="P46" s="1"/>
  <c r="U45"/>
  <c r="N45"/>
  <c r="P45" s="1"/>
  <c r="L45"/>
  <c r="U44"/>
  <c r="F44"/>
  <c r="U43"/>
  <c r="O43"/>
  <c r="U41"/>
  <c r="G41"/>
  <c r="P41" s="1"/>
  <c r="U40"/>
  <c r="G40"/>
  <c r="L40" s="1"/>
  <c r="U39"/>
  <c r="F39"/>
  <c r="U38"/>
  <c r="G38"/>
  <c r="F38"/>
  <c r="F43" s="1"/>
  <c r="U37"/>
  <c r="U36"/>
  <c r="G36"/>
  <c r="L36" s="1"/>
  <c r="U35"/>
  <c r="G35"/>
  <c r="L35" s="1"/>
  <c r="U34"/>
  <c r="T33"/>
  <c r="L33"/>
  <c r="G33"/>
  <c r="F33"/>
  <c r="G32"/>
  <c r="L32" s="1"/>
  <c r="G31"/>
  <c r="L31" s="1"/>
  <c r="T30"/>
  <c r="P30"/>
  <c r="G30"/>
  <c r="F30"/>
  <c r="L30" s="1"/>
  <c r="T29"/>
  <c r="P29"/>
  <c r="P37" s="1"/>
  <c r="S61" s="1"/>
  <c r="O29"/>
  <c r="O37" s="1"/>
  <c r="S60" s="1"/>
  <c r="W60" s="1"/>
  <c r="N29"/>
  <c r="N37" s="1"/>
  <c r="S59" s="1"/>
  <c r="W59" s="1"/>
  <c r="G29"/>
  <c r="F29"/>
  <c r="T28"/>
  <c r="P28"/>
  <c r="T61" s="1"/>
  <c r="O28"/>
  <c r="F26"/>
  <c r="R25"/>
  <c r="F25"/>
  <c r="F28" s="1"/>
  <c r="G24"/>
  <c r="G26" s="1"/>
  <c r="N26" s="1"/>
  <c r="N18"/>
  <c r="C64" i="5"/>
  <c r="P55"/>
  <c r="U53"/>
  <c r="U52"/>
  <c r="U51"/>
  <c r="J51"/>
  <c r="U50"/>
  <c r="U49"/>
  <c r="G49"/>
  <c r="N49" s="1"/>
  <c r="U48"/>
  <c r="L48"/>
  <c r="G48"/>
  <c r="N48" s="1"/>
  <c r="F48"/>
  <c r="P48" s="1"/>
  <c r="U47"/>
  <c r="P47"/>
  <c r="G47"/>
  <c r="L47" s="1"/>
  <c r="U46"/>
  <c r="G46"/>
  <c r="L46" s="1"/>
  <c r="U45"/>
  <c r="P45"/>
  <c r="N45"/>
  <c r="L45"/>
  <c r="U44"/>
  <c r="G44"/>
  <c r="N44" s="1"/>
  <c r="F44"/>
  <c r="U43"/>
  <c r="O43"/>
  <c r="G42"/>
  <c r="L42" s="1"/>
  <c r="U41"/>
  <c r="P41"/>
  <c r="G41"/>
  <c r="U40"/>
  <c r="P40"/>
  <c r="L40"/>
  <c r="G40"/>
  <c r="U39"/>
  <c r="N39"/>
  <c r="G39"/>
  <c r="F39"/>
  <c r="U38"/>
  <c r="G38"/>
  <c r="F38"/>
  <c r="F43" s="1"/>
  <c r="U37"/>
  <c r="U36"/>
  <c r="L36"/>
  <c r="G36"/>
  <c r="U35"/>
  <c r="G35"/>
  <c r="L35" s="1"/>
  <c r="U34"/>
  <c r="G34"/>
  <c r="L34" s="1"/>
  <c r="T33"/>
  <c r="G33"/>
  <c r="F33"/>
  <c r="G32"/>
  <c r="L32" s="1"/>
  <c r="G31"/>
  <c r="L31" s="1"/>
  <c r="T30"/>
  <c r="P30"/>
  <c r="G30"/>
  <c r="F30"/>
  <c r="L30" s="1"/>
  <c r="T29"/>
  <c r="P29"/>
  <c r="P37" s="1"/>
  <c r="S61" s="1"/>
  <c r="O29"/>
  <c r="O37" s="1"/>
  <c r="S60" s="1"/>
  <c r="W60" s="1"/>
  <c r="N29"/>
  <c r="N37" s="1"/>
  <c r="S59" s="1"/>
  <c r="W59" s="1"/>
  <c r="G29"/>
  <c r="F29"/>
  <c r="T28"/>
  <c r="P28"/>
  <c r="T61" s="1"/>
  <c r="O28"/>
  <c r="F26"/>
  <c r="R25"/>
  <c r="F25"/>
  <c r="F28" s="1"/>
  <c r="G24"/>
  <c r="N24" s="1"/>
  <c r="N18"/>
  <c r="T29" i="4"/>
  <c r="T30"/>
  <c r="T28"/>
  <c r="C64"/>
  <c r="P55"/>
  <c r="U53"/>
  <c r="U52"/>
  <c r="U51"/>
  <c r="J51"/>
  <c r="U50"/>
  <c r="U49"/>
  <c r="N49"/>
  <c r="G49"/>
  <c r="U48"/>
  <c r="G48"/>
  <c r="L48" s="1"/>
  <c r="F48"/>
  <c r="U47"/>
  <c r="L47"/>
  <c r="G47"/>
  <c r="P47" s="1"/>
  <c r="U46"/>
  <c r="G46"/>
  <c r="L46" s="1"/>
  <c r="U45"/>
  <c r="N45"/>
  <c r="P45" s="1"/>
  <c r="L45"/>
  <c r="U44"/>
  <c r="G44"/>
  <c r="N44" s="1"/>
  <c r="F44"/>
  <c r="U43"/>
  <c r="O43"/>
  <c r="G42"/>
  <c r="L42" s="1"/>
  <c r="U41"/>
  <c r="P41"/>
  <c r="G41"/>
  <c r="U40"/>
  <c r="P40"/>
  <c r="L40"/>
  <c r="G40"/>
  <c r="U39"/>
  <c r="N39"/>
  <c r="G39"/>
  <c r="F39"/>
  <c r="U38"/>
  <c r="G38"/>
  <c r="F38"/>
  <c r="F43" s="1"/>
  <c r="U37"/>
  <c r="U36"/>
  <c r="L36"/>
  <c r="G36"/>
  <c r="U35"/>
  <c r="G35"/>
  <c r="L35" s="1"/>
  <c r="U34"/>
  <c r="G34"/>
  <c r="L34" s="1"/>
  <c r="T33"/>
  <c r="G33"/>
  <c r="F33"/>
  <c r="G32"/>
  <c r="L32" s="1"/>
  <c r="G31"/>
  <c r="L31" s="1"/>
  <c r="P30"/>
  <c r="G30"/>
  <c r="F30"/>
  <c r="L30" s="1"/>
  <c r="P29"/>
  <c r="P37" s="1"/>
  <c r="S61" s="1"/>
  <c r="O29"/>
  <c r="O37" s="1"/>
  <c r="S60" s="1"/>
  <c r="W60" s="1"/>
  <c r="N29"/>
  <c r="N37" s="1"/>
  <c r="S59" s="1"/>
  <c r="W59" s="1"/>
  <c r="G29"/>
  <c r="F29"/>
  <c r="H29" s="1"/>
  <c r="P28"/>
  <c r="T61" s="1"/>
  <c r="O28"/>
  <c r="F26"/>
  <c r="R25"/>
  <c r="F25"/>
  <c r="F28" s="1"/>
  <c r="G24"/>
  <c r="G27" s="1"/>
  <c r="N18"/>
  <c r="U35" i="3"/>
  <c r="U36"/>
  <c r="U37"/>
  <c r="U38"/>
  <c r="U39"/>
  <c r="U40"/>
  <c r="U41"/>
  <c r="U34"/>
  <c r="U44"/>
  <c r="U45"/>
  <c r="U46"/>
  <c r="U47"/>
  <c r="U48"/>
  <c r="U49"/>
  <c r="U50"/>
  <c r="U51"/>
  <c r="U52"/>
  <c r="U53"/>
  <c r="U43"/>
  <c r="C64"/>
  <c r="T61"/>
  <c r="P55"/>
  <c r="J51"/>
  <c r="G49"/>
  <c r="K49" s="1"/>
  <c r="K51" s="1"/>
  <c r="G48"/>
  <c r="N48" s="1"/>
  <c r="F48"/>
  <c r="G47"/>
  <c r="L47" s="1"/>
  <c r="G46"/>
  <c r="L46" s="1"/>
  <c r="N45"/>
  <c r="P45" s="1"/>
  <c r="L45"/>
  <c r="G44"/>
  <c r="N44" s="1"/>
  <c r="F44"/>
  <c r="F50" s="1"/>
  <c r="P72" s="1"/>
  <c r="O43"/>
  <c r="G42"/>
  <c r="L42" s="1"/>
  <c r="G41"/>
  <c r="P41" s="1"/>
  <c r="G40"/>
  <c r="L40" s="1"/>
  <c r="N39"/>
  <c r="G39"/>
  <c r="F39"/>
  <c r="P39" s="1"/>
  <c r="G38"/>
  <c r="P38" s="1"/>
  <c r="F38"/>
  <c r="F43" s="1"/>
  <c r="G36"/>
  <c r="L36" s="1"/>
  <c r="G35"/>
  <c r="L35" s="1"/>
  <c r="G34"/>
  <c r="L34" s="1"/>
  <c r="T33"/>
  <c r="G33"/>
  <c r="L33" s="1"/>
  <c r="F33"/>
  <c r="G32"/>
  <c r="L32" s="1"/>
  <c r="G31"/>
  <c r="L31" s="1"/>
  <c r="P30"/>
  <c r="G30"/>
  <c r="F30"/>
  <c r="L30" s="1"/>
  <c r="P29"/>
  <c r="P37" s="1"/>
  <c r="S61" s="1"/>
  <c r="O29"/>
  <c r="O37" s="1"/>
  <c r="S60" s="1"/>
  <c r="W60" s="1"/>
  <c r="N29"/>
  <c r="N37" s="1"/>
  <c r="S59" s="1"/>
  <c r="W59" s="1"/>
  <c r="H29"/>
  <c r="G29"/>
  <c r="F29"/>
  <c r="P28"/>
  <c r="O28"/>
  <c r="F26"/>
  <c r="R25"/>
  <c r="F25"/>
  <c r="F28" s="1"/>
  <c r="G24"/>
  <c r="G26" s="1"/>
  <c r="N18"/>
  <c r="F29" i="2"/>
  <c r="C64"/>
  <c r="P55"/>
  <c r="J51"/>
  <c r="G49"/>
  <c r="K49" s="1"/>
  <c r="K51" s="1"/>
  <c r="G48"/>
  <c r="N48" s="1"/>
  <c r="F48"/>
  <c r="G47"/>
  <c r="L47" s="1"/>
  <c r="G46"/>
  <c r="L46" s="1"/>
  <c r="N45"/>
  <c r="P45" s="1"/>
  <c r="L45"/>
  <c r="G44"/>
  <c r="N44" s="1"/>
  <c r="F44"/>
  <c r="F50" s="1"/>
  <c r="P72" s="1"/>
  <c r="O43"/>
  <c r="G42"/>
  <c r="L42" s="1"/>
  <c r="G41"/>
  <c r="P41" s="1"/>
  <c r="G40"/>
  <c r="L40" s="1"/>
  <c r="G39"/>
  <c r="N39" s="1"/>
  <c r="F39"/>
  <c r="G38"/>
  <c r="F38"/>
  <c r="F43" s="1"/>
  <c r="G36"/>
  <c r="L36" s="1"/>
  <c r="G35"/>
  <c r="L35" s="1"/>
  <c r="G34"/>
  <c r="L34" s="1"/>
  <c r="T33"/>
  <c r="G33"/>
  <c r="F33"/>
  <c r="L33" s="1"/>
  <c r="L32"/>
  <c r="G32"/>
  <c r="G31"/>
  <c r="L31" s="1"/>
  <c r="P30"/>
  <c r="G30"/>
  <c r="F30"/>
  <c r="L30" s="1"/>
  <c r="P29"/>
  <c r="P37" s="1"/>
  <c r="S61" s="1"/>
  <c r="O29"/>
  <c r="O37" s="1"/>
  <c r="S60" s="1"/>
  <c r="W60" s="1"/>
  <c r="N29"/>
  <c r="N37" s="1"/>
  <c r="S59" s="1"/>
  <c r="W59" s="1"/>
  <c r="G29"/>
  <c r="P28"/>
  <c r="T61" s="1"/>
  <c r="O28"/>
  <c r="F26"/>
  <c r="R25"/>
  <c r="F25"/>
  <c r="F28" s="1"/>
  <c r="L24"/>
  <c r="G24"/>
  <c r="N24" s="1"/>
  <c r="N18"/>
  <c r="H29" i="1"/>
  <c r="P30"/>
  <c r="P29"/>
  <c r="N29"/>
  <c r="O29"/>
  <c r="P39" i="2" l="1"/>
  <c r="P40"/>
  <c r="N42"/>
  <c r="P42" s="1"/>
  <c r="L48"/>
  <c r="G27" i="3"/>
  <c r="L33" i="4"/>
  <c r="L33" i="5"/>
  <c r="L39" i="6"/>
  <c r="P40" i="7"/>
  <c r="F37" i="2"/>
  <c r="P40" i="3"/>
  <c r="G25"/>
  <c r="N46" i="4"/>
  <c r="P46" s="1"/>
  <c r="L24" i="7"/>
  <c r="F45"/>
  <c r="P41"/>
  <c r="N48"/>
  <c r="P48" s="1"/>
  <c r="L49"/>
  <c r="G26" i="2"/>
  <c r="N26" s="1"/>
  <c r="P38"/>
  <c r="P43" s="1"/>
  <c r="U61" s="1"/>
  <c r="H29"/>
  <c r="L29" i="3"/>
  <c r="F37"/>
  <c r="F51" s="1"/>
  <c r="L15" s="1"/>
  <c r="N24" i="4"/>
  <c r="P39"/>
  <c r="N42"/>
  <c r="P42" s="1"/>
  <c r="P49"/>
  <c r="L24" i="5"/>
  <c r="G26"/>
  <c r="N26" s="1"/>
  <c r="F37"/>
  <c r="P39"/>
  <c r="N42"/>
  <c r="P42" s="1"/>
  <c r="P44"/>
  <c r="N46"/>
  <c r="P46" s="1"/>
  <c r="F37" i="6"/>
  <c r="P38"/>
  <c r="L42"/>
  <c r="F28" i="7"/>
  <c r="L50"/>
  <c r="L30"/>
  <c r="L33"/>
  <c r="N51"/>
  <c r="N53" s="1"/>
  <c r="V61" s="1"/>
  <c r="G25"/>
  <c r="G26"/>
  <c r="P39"/>
  <c r="L40"/>
  <c r="F53"/>
  <c r="P75" s="1"/>
  <c r="H29"/>
  <c r="L29" s="1"/>
  <c r="L39"/>
  <c r="L45" s="1"/>
  <c r="L46"/>
  <c r="K52"/>
  <c r="K54" s="1"/>
  <c r="P52"/>
  <c r="L46" i="6"/>
  <c r="L48"/>
  <c r="N50"/>
  <c r="V58" s="1"/>
  <c r="P44"/>
  <c r="P49"/>
  <c r="N39"/>
  <c r="N43" s="1"/>
  <c r="U58" s="1"/>
  <c r="L26"/>
  <c r="P48"/>
  <c r="F50"/>
  <c r="P72" s="1"/>
  <c r="G25"/>
  <c r="G27"/>
  <c r="H29"/>
  <c r="L29" s="1"/>
  <c r="L37" s="1"/>
  <c r="L38"/>
  <c r="L43" s="1"/>
  <c r="L44"/>
  <c r="K49"/>
  <c r="N24"/>
  <c r="P40"/>
  <c r="P47"/>
  <c r="L24"/>
  <c r="N50" i="5"/>
  <c r="V58" s="1"/>
  <c r="P38"/>
  <c r="P43" s="1"/>
  <c r="U61" s="1"/>
  <c r="L39"/>
  <c r="F50"/>
  <c r="P72" s="1"/>
  <c r="G25"/>
  <c r="G27"/>
  <c r="H29"/>
  <c r="L29" s="1"/>
  <c r="L37" s="1"/>
  <c r="L38"/>
  <c r="L43" s="1"/>
  <c r="L44"/>
  <c r="K49"/>
  <c r="K51" s="1"/>
  <c r="P49"/>
  <c r="P50" s="1"/>
  <c r="V61" s="1"/>
  <c r="W61" s="1"/>
  <c r="L29" i="4"/>
  <c r="L37" s="1"/>
  <c r="L27"/>
  <c r="N27"/>
  <c r="P44"/>
  <c r="L24"/>
  <c r="G26"/>
  <c r="P38"/>
  <c r="P43" s="1"/>
  <c r="U61" s="1"/>
  <c r="L39"/>
  <c r="F50"/>
  <c r="P72" s="1"/>
  <c r="G25"/>
  <c r="F37"/>
  <c r="L38"/>
  <c r="L44"/>
  <c r="N48"/>
  <c r="P48" s="1"/>
  <c r="K49"/>
  <c r="K51" s="1"/>
  <c r="N24" i="3"/>
  <c r="L24"/>
  <c r="N42"/>
  <c r="P42" s="1"/>
  <c r="P43" s="1"/>
  <c r="U61" s="1"/>
  <c r="L48"/>
  <c r="N27"/>
  <c r="L27"/>
  <c r="L37"/>
  <c r="P44"/>
  <c r="L38"/>
  <c r="L39"/>
  <c r="P48"/>
  <c r="N49"/>
  <c r="P49" s="1"/>
  <c r="L44"/>
  <c r="N46"/>
  <c r="P46" s="1"/>
  <c r="P47"/>
  <c r="L49"/>
  <c r="L29" i="2"/>
  <c r="L37" s="1"/>
  <c r="F51"/>
  <c r="L15" s="1"/>
  <c r="P44"/>
  <c r="G25"/>
  <c r="L38"/>
  <c r="L39"/>
  <c r="P46"/>
  <c r="P48"/>
  <c r="N49"/>
  <c r="P49" s="1"/>
  <c r="G27"/>
  <c r="L44"/>
  <c r="L50" s="1"/>
  <c r="P73" s="1"/>
  <c r="P74" s="1"/>
  <c r="N46"/>
  <c r="N50" s="1"/>
  <c r="V58" s="1"/>
  <c r="P47"/>
  <c r="L49"/>
  <c r="C64" i="1"/>
  <c r="P55"/>
  <c r="J51"/>
  <c r="K49"/>
  <c r="L49" s="1"/>
  <c r="G49"/>
  <c r="N49" s="1"/>
  <c r="G48"/>
  <c r="N48" s="1"/>
  <c r="F48"/>
  <c r="L47"/>
  <c r="G47"/>
  <c r="P47" s="1"/>
  <c r="G46"/>
  <c r="N45"/>
  <c r="P45" s="1"/>
  <c r="L45"/>
  <c r="G44"/>
  <c r="N44" s="1"/>
  <c r="F44"/>
  <c r="P44" s="1"/>
  <c r="O43"/>
  <c r="G42"/>
  <c r="G41"/>
  <c r="P41" s="1"/>
  <c r="L40"/>
  <c r="G40"/>
  <c r="P40" s="1"/>
  <c r="G39"/>
  <c r="N39" s="1"/>
  <c r="F39"/>
  <c r="G38"/>
  <c r="P38" s="1"/>
  <c r="F38"/>
  <c r="F43" s="1"/>
  <c r="P37"/>
  <c r="S61" s="1"/>
  <c r="G36"/>
  <c r="L36" s="1"/>
  <c r="L35"/>
  <c r="G35"/>
  <c r="G34"/>
  <c r="L34" s="1"/>
  <c r="T33"/>
  <c r="G33"/>
  <c r="F33"/>
  <c r="L32"/>
  <c r="G32"/>
  <c r="G31"/>
  <c r="L31" s="1"/>
  <c r="G30"/>
  <c r="F30"/>
  <c r="L30" s="1"/>
  <c r="O37"/>
  <c r="S60" s="1"/>
  <c r="W60" s="1"/>
  <c r="N37"/>
  <c r="S59" s="1"/>
  <c r="W59" s="1"/>
  <c r="G29"/>
  <c r="P28"/>
  <c r="T61" s="1"/>
  <c r="O28"/>
  <c r="F26"/>
  <c r="R25"/>
  <c r="F25"/>
  <c r="F28" s="1"/>
  <c r="G24"/>
  <c r="N18"/>
  <c r="P45" i="7" l="1"/>
  <c r="U64" s="1"/>
  <c r="N42" i="1"/>
  <c r="N43" s="1"/>
  <c r="U58" s="1"/>
  <c r="P42"/>
  <c r="N43" i="5"/>
  <c r="U58" s="1"/>
  <c r="L33" i="1"/>
  <c r="P48"/>
  <c r="N43" i="3"/>
  <c r="U58" s="1"/>
  <c r="P39" i="6"/>
  <c r="L26" i="2"/>
  <c r="N43" i="4"/>
  <c r="U58" s="1"/>
  <c r="L43" i="2"/>
  <c r="N43"/>
  <c r="U58" s="1"/>
  <c r="G26" i="1"/>
  <c r="N26" s="1"/>
  <c r="N24"/>
  <c r="L39"/>
  <c r="P39"/>
  <c r="P43" s="1"/>
  <c r="U61" s="1"/>
  <c r="P49"/>
  <c r="L43" i="4"/>
  <c r="L49"/>
  <c r="L50" s="1"/>
  <c r="P73" s="1"/>
  <c r="P74" s="1"/>
  <c r="L26" i="5"/>
  <c r="L38" i="7"/>
  <c r="P51"/>
  <c r="P53" s="1"/>
  <c r="V64" s="1"/>
  <c r="W64" s="1"/>
  <c r="F54"/>
  <c r="L15" s="1"/>
  <c r="L25"/>
  <c r="N25"/>
  <c r="L26"/>
  <c r="N26"/>
  <c r="L52"/>
  <c r="L53" s="1"/>
  <c r="P76" s="1"/>
  <c r="P77" s="1"/>
  <c r="P50" i="6"/>
  <c r="V61" s="1"/>
  <c r="P43"/>
  <c r="U61" s="1"/>
  <c r="K51"/>
  <c r="L49"/>
  <c r="L50" s="1"/>
  <c r="P73" s="1"/>
  <c r="P74" s="1"/>
  <c r="L27"/>
  <c r="N27"/>
  <c r="F51"/>
  <c r="L15" s="1"/>
  <c r="L25"/>
  <c r="L28" s="1"/>
  <c r="N25"/>
  <c r="L50" i="5"/>
  <c r="P73" s="1"/>
  <c r="P74" s="1"/>
  <c r="L49"/>
  <c r="F51"/>
  <c r="L15" s="1"/>
  <c r="N25"/>
  <c r="L25"/>
  <c r="L27"/>
  <c r="N27"/>
  <c r="N50" i="4"/>
  <c r="V58" s="1"/>
  <c r="N26"/>
  <c r="L26"/>
  <c r="F51"/>
  <c r="L15" s="1"/>
  <c r="N25"/>
  <c r="N28" s="1"/>
  <c r="T58" s="1"/>
  <c r="L25"/>
  <c r="L28" s="1"/>
  <c r="P50"/>
  <c r="V61" s="1"/>
  <c r="W61" s="1"/>
  <c r="N26" i="3"/>
  <c r="L26"/>
  <c r="L50"/>
  <c r="P73" s="1"/>
  <c r="L43"/>
  <c r="N50"/>
  <c r="V58" s="1"/>
  <c r="P50"/>
  <c r="V61" s="1"/>
  <c r="W61" s="1"/>
  <c r="N25"/>
  <c r="L25"/>
  <c r="N25" i="2"/>
  <c r="N28" s="1"/>
  <c r="T58" s="1"/>
  <c r="W58" s="1"/>
  <c r="L25"/>
  <c r="P50"/>
  <c r="V61" s="1"/>
  <c r="W61" s="1"/>
  <c r="N27"/>
  <c r="L27"/>
  <c r="L29" i="1"/>
  <c r="L37" s="1"/>
  <c r="L24"/>
  <c r="L38"/>
  <c r="F37"/>
  <c r="F51" s="1"/>
  <c r="L15" s="1"/>
  <c r="K51"/>
  <c r="G25"/>
  <c r="N25" s="1"/>
  <c r="G27"/>
  <c r="L42"/>
  <c r="L46"/>
  <c r="L48"/>
  <c r="F50"/>
  <c r="P72" s="1"/>
  <c r="L44"/>
  <c r="N46"/>
  <c r="P46" s="1"/>
  <c r="L43" l="1"/>
  <c r="N28" i="5"/>
  <c r="T58" s="1"/>
  <c r="W58" s="1"/>
  <c r="W62" s="1"/>
  <c r="N28" i="6"/>
  <c r="T58" s="1"/>
  <c r="W58" s="1"/>
  <c r="N28" i="7"/>
  <c r="T61" s="1"/>
  <c r="W61" s="1"/>
  <c r="W65" s="1"/>
  <c r="L26" i="1"/>
  <c r="L51" i="4"/>
  <c r="W58"/>
  <c r="W62" s="1"/>
  <c r="W62" i="2"/>
  <c r="N17" i="7"/>
  <c r="N19" s="1"/>
  <c r="L28"/>
  <c r="L54" s="1"/>
  <c r="W61" i="6"/>
  <c r="W62" s="1"/>
  <c r="P53" s="1"/>
  <c r="L51"/>
  <c r="N17"/>
  <c r="N19" s="1"/>
  <c r="N17" i="5"/>
  <c r="N19" s="1"/>
  <c r="L28"/>
  <c r="L51" s="1"/>
  <c r="P53" i="4"/>
  <c r="N17"/>
  <c r="N19" s="1"/>
  <c r="N28" i="3"/>
  <c r="T58" s="1"/>
  <c r="W58" s="1"/>
  <c r="W62" s="1"/>
  <c r="P74"/>
  <c r="N17"/>
  <c r="N19" s="1"/>
  <c r="L28"/>
  <c r="L51" s="1"/>
  <c r="N60" s="1"/>
  <c r="L28" i="2"/>
  <c r="L51" s="1"/>
  <c r="P53" s="1"/>
  <c r="N17"/>
  <c r="N19" s="1"/>
  <c r="N50" i="1"/>
  <c r="V58" s="1"/>
  <c r="N27"/>
  <c r="N28" s="1"/>
  <c r="T58" s="1"/>
  <c r="W58" s="1"/>
  <c r="L27"/>
  <c r="P50"/>
  <c r="V61" s="1"/>
  <c r="W61" s="1"/>
  <c r="L50"/>
  <c r="P73" s="1"/>
  <c r="P74" s="1"/>
  <c r="L25"/>
  <c r="N17" s="1"/>
  <c r="N19" s="1"/>
  <c r="W62" l="1"/>
  <c r="N60" i="4"/>
  <c r="N60" i="6"/>
  <c r="P56" i="7"/>
  <c r="N63"/>
  <c r="P53" i="5"/>
  <c r="N60"/>
  <c r="P53" i="3"/>
  <c r="L28" i="1"/>
  <c r="L51" s="1"/>
  <c r="P53" s="1"/>
</calcChain>
</file>

<file path=xl/comments1.xml><?xml version="1.0" encoding="utf-8"?>
<comments xmlns="http://schemas.openxmlformats.org/spreadsheetml/2006/main">
  <authors>
    <author>Автор</author>
  </authors>
  <commentList>
    <comment ref="U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канд.пед.наук 0,05
грамота -0,05
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+0,5 ст. зам.директора хотят
</t>
        </r>
      </text>
    </comment>
    <comment ref="G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проверить приказ
</t>
        </r>
      </text>
    </comment>
    <comment ref="G3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1674 15% за выполнениия програмы от  11160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0,5 ставки лаборанта изменили на 0,3 зам. Дир.
</t>
        </r>
      </text>
    </comment>
    <comment ref="N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выслуга
</t>
        </r>
      </text>
    </comment>
    <comment ref="O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категория
</t>
        </r>
      </text>
    </comment>
    <comment ref="P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МРОТ</t>
        </r>
      </text>
    </comment>
    <comment ref="N5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непрерывный стаж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U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канд.пед.наук 0,05
грамота -0,05
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+0,5 ст. зам.директора хотят
</t>
        </r>
      </text>
    </comment>
    <comment ref="G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проверить приказ
</t>
        </r>
      </text>
    </comment>
    <comment ref="G3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1674 15% за выполнениия програмы от  11160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0,5 ставки лаборанта изменили на 0,3 зам. Дир.
</t>
        </r>
      </text>
    </comment>
    <comment ref="N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выслуга
</t>
        </r>
      </text>
    </comment>
    <comment ref="O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категория
</t>
        </r>
      </text>
    </comment>
    <comment ref="P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МРОТ</t>
        </r>
      </text>
    </comment>
    <comment ref="N5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непрерывный стаж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U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канд.пед.наук 0,05
грамота -0,05
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+0,5 ст. зам.директора хотят
</t>
        </r>
      </text>
    </comment>
    <comment ref="G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проверить приказ
</t>
        </r>
      </text>
    </comment>
    <comment ref="G3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1674 15% за выполнениия програмы от  11160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0,5 ставки лаборанта изменили на 0,3 зам. Дир.
</t>
        </r>
      </text>
    </comment>
    <comment ref="N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выслуга
</t>
        </r>
      </text>
    </comment>
    <comment ref="O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категория
</t>
        </r>
      </text>
    </comment>
    <comment ref="P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МРОТ</t>
        </r>
      </text>
    </comment>
    <comment ref="N5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непрерывный стаж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U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канд.пед.наук 0,05
грамота -0,05
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+0,5 ст. зам.директора хотят
</t>
        </r>
      </text>
    </comment>
    <comment ref="G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проверить приказ
</t>
        </r>
      </text>
    </comment>
    <comment ref="G3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1674 15% за выполнениия програмы от  11160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0,5 ставки лаборанта изменили на 0,3 зам. Дир.
</t>
        </r>
      </text>
    </comment>
    <comment ref="N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выслуга
</t>
        </r>
      </text>
    </comment>
    <comment ref="O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категория
</t>
        </r>
      </text>
    </comment>
    <comment ref="P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МРОТ</t>
        </r>
      </text>
    </comment>
    <comment ref="N5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непрерывный стаж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U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канд.пед.наук 0,05
грамота -0,05
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+0,5 ст. зам.директора хотят
</t>
        </r>
      </text>
    </comment>
    <comment ref="G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проверить приказ
</t>
        </r>
      </text>
    </comment>
    <comment ref="G3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1674 15% за выполнениия програмы от  11160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0,5 ставки лаборанта изменили на 0,3 зам. Дир.
</t>
        </r>
      </text>
    </comment>
    <comment ref="N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выслуга
</t>
        </r>
      </text>
    </comment>
    <comment ref="O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категория
</t>
        </r>
      </text>
    </comment>
    <comment ref="P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МРОТ</t>
        </r>
      </text>
    </comment>
    <comment ref="N5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непрерывный стаж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U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канд.пед.наук 0,05
грамота -0,05
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+0,5 ст. зам.директора хотят
</t>
        </r>
      </text>
    </comment>
    <comment ref="G2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проверить приказ
</t>
        </r>
      </text>
    </comment>
    <comment ref="G3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1674 15% за выполнениия програмы от  11160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0,5 ставки лаборанта изменили на 0,3 зам. Дир.
</t>
        </r>
      </text>
    </comment>
    <comment ref="N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выслуга
</t>
        </r>
      </text>
    </comment>
    <comment ref="O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категория
</t>
        </r>
      </text>
    </comment>
    <comment ref="P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МРОТ</t>
        </r>
      </text>
    </comment>
    <comment ref="N5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непрерывный стаж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U2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канд.пед.наук 0,05
грамота -0,05
</t>
        </r>
      </text>
    </comment>
    <comment ref="F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+0,5 ст. зам.директора хотят
</t>
        </r>
      </text>
    </comment>
    <comment ref="G2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проверить приказ
</t>
        </r>
      </text>
    </comment>
    <comment ref="G3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1674 15% за выполнениия програмы от  11160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0,5 ставки лаборанта изменили на 0,3 зам. Дир.
</t>
        </r>
      </text>
    </comment>
    <comment ref="N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выслуга
</t>
        </r>
      </text>
    </comment>
    <comment ref="O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категория
</t>
        </r>
      </text>
    </comment>
    <comment ref="P5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МРОТ</t>
        </r>
      </text>
    </comment>
    <comment ref="N5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непрерывный стаж</t>
        </r>
      </text>
    </comment>
  </commentList>
</comments>
</file>

<file path=xl/sharedStrings.xml><?xml version="1.0" encoding="utf-8"?>
<sst xmlns="http://schemas.openxmlformats.org/spreadsheetml/2006/main" count="678" uniqueCount="104">
  <si>
    <t>Унифицированная форма № Т-3</t>
  </si>
  <si>
    <t>Утверждена Постановлением Госкомстата России от 05.01.2004 № 1</t>
  </si>
  <si>
    <t>код</t>
  </si>
  <si>
    <t>Форма по ОКУД</t>
  </si>
  <si>
    <t>0301017</t>
  </si>
  <si>
    <t>по ОКПО</t>
  </si>
  <si>
    <t>Муниципальное бюджетное общеобразовательное учреждение города Керчи Республии Крым  "Школа № 9"</t>
  </si>
  <si>
    <t>номер документа</t>
  </si>
  <si>
    <t>дата составления</t>
  </si>
  <si>
    <t>Штатное расписание</t>
  </si>
  <si>
    <t>УТВЕРЖДЕНО</t>
  </si>
  <si>
    <t>Директор</t>
  </si>
  <si>
    <t>Г.Р.Ризванова</t>
  </si>
  <si>
    <t>Приказ организации от</t>
  </si>
  <si>
    <t xml:space="preserve">на период </t>
  </si>
  <si>
    <t>Штат в количестве</t>
  </si>
  <si>
    <t>шт.</t>
  </si>
  <si>
    <t>ризванова грамота</t>
  </si>
  <si>
    <t>тар.</t>
  </si>
  <si>
    <t>Структурное подразделение</t>
  </si>
  <si>
    <t>Должность (специальность, профессия), разряд, класс (категория) квалификации</t>
  </si>
  <si>
    <t>Количество штатных единиц</t>
  </si>
  <si>
    <t>Тарифная ставка (оклад) и пр., руб.</t>
  </si>
  <si>
    <t>Надбавки, руб.</t>
  </si>
  <si>
    <t>доплаты</t>
  </si>
  <si>
    <t>Всего в месяц, руб.
((гр. 5 + гр. 6 + гр. 7 + гр. 8) х гр. 4)</t>
  </si>
  <si>
    <t>Примечание</t>
  </si>
  <si>
    <t>Наименование</t>
  </si>
  <si>
    <t>за особ. усл.раб</t>
  </si>
  <si>
    <t xml:space="preserve">  за работу за вредные условия труда</t>
  </si>
  <si>
    <t>за раб.в ноч.время</t>
  </si>
  <si>
    <t>Непрерывный стаж/ выслуга</t>
  </si>
  <si>
    <t>Категория</t>
  </si>
  <si>
    <t>МРОТ</t>
  </si>
  <si>
    <t>Административно-управленческий персонал</t>
  </si>
  <si>
    <t>Доплатить</t>
  </si>
  <si>
    <t>Заместитель   директора по УВР</t>
  </si>
  <si>
    <t>Заместитель директора по ВР</t>
  </si>
  <si>
    <t>Заместитель директора по АХЧ</t>
  </si>
  <si>
    <t>Итого по АУП</t>
  </si>
  <si>
    <t>учитель, педагог, советник</t>
  </si>
  <si>
    <t>Педагогический персонал</t>
  </si>
  <si>
    <t>Учитель</t>
  </si>
  <si>
    <t>воспитатель, пед.-псих.</t>
  </si>
  <si>
    <t>Педагог-организатор</t>
  </si>
  <si>
    <t>соц.пед, пед.доп.,пед.-орг.</t>
  </si>
  <si>
    <t>Педагог-психолог</t>
  </si>
  <si>
    <t>завхоз</t>
  </si>
  <si>
    <t>Социальный педагог</t>
  </si>
  <si>
    <t>спец. По ОТ</t>
  </si>
  <si>
    <t>Воспитатель ГПД</t>
  </si>
  <si>
    <t>СПЕЦ ПО ЗАКУ</t>
  </si>
  <si>
    <t>Советник директора по воспитанию и взаимодействию с детскими общественными объединениями</t>
  </si>
  <si>
    <t>Советник</t>
  </si>
  <si>
    <t>Педагог-библиотекарь</t>
  </si>
  <si>
    <t>сис.адм.</t>
  </si>
  <si>
    <t>Педагог дополнительного образования</t>
  </si>
  <si>
    <t>ЛАБОРАНТ</t>
  </si>
  <si>
    <t>Итого по пед.персонал</t>
  </si>
  <si>
    <t>СЕКРЕТАРЬ</t>
  </si>
  <si>
    <t>Учебно-вспомогательный персонал</t>
  </si>
  <si>
    <t>Лаборант</t>
  </si>
  <si>
    <t>делопроизводитель</t>
  </si>
  <si>
    <t>Специалист по кадрам</t>
  </si>
  <si>
    <t>специалист по кадрам</t>
  </si>
  <si>
    <t>Медицинская сестра</t>
  </si>
  <si>
    <t>мед.сестра</t>
  </si>
  <si>
    <t>Делопроизводитель</t>
  </si>
  <si>
    <t>библиотекарь б/кат</t>
  </si>
  <si>
    <t>Итого по УВП</t>
  </si>
  <si>
    <t>Обслуживающий персонал</t>
  </si>
  <si>
    <t>Гардеробщик</t>
  </si>
  <si>
    <t>Вахтер</t>
  </si>
  <si>
    <t>Рабочий по комплексному обслуживанию и ремонту зданий</t>
  </si>
  <si>
    <t>Дворник</t>
  </si>
  <si>
    <t>Уборщик  служебных помещений</t>
  </si>
  <si>
    <t>Сторож</t>
  </si>
  <si>
    <t>Итого по ОП</t>
  </si>
  <si>
    <t>Всего по штатному</t>
  </si>
  <si>
    <t>ФОТ</t>
  </si>
  <si>
    <t xml:space="preserve">Главный бухгалтер </t>
  </si>
  <si>
    <t>М.П.Кутузова</t>
  </si>
  <si>
    <t>непрер.стаж</t>
  </si>
  <si>
    <t>выслуга</t>
  </si>
  <si>
    <t>Экономист</t>
  </si>
  <si>
    <t>В.А. Гагилева</t>
  </si>
  <si>
    <t>категория</t>
  </si>
  <si>
    <t>2024-2025 уч.г. с</t>
  </si>
  <si>
    <t>пед</t>
  </si>
  <si>
    <t>ауп</t>
  </si>
  <si>
    <t>увп</t>
  </si>
  <si>
    <t>тех.</t>
  </si>
  <si>
    <t>мрот</t>
  </si>
  <si>
    <t>И.о. директора</t>
  </si>
  <si>
    <t>Гижко А.С.</t>
  </si>
  <si>
    <t>Николаева О.П.</t>
  </si>
  <si>
    <t>№ 74</t>
  </si>
  <si>
    <t>2025-2026 уч.г. с</t>
  </si>
  <si>
    <t>№ 375</t>
  </si>
  <si>
    <t>Т.А. Усова</t>
  </si>
  <si>
    <t>№ 574</t>
  </si>
  <si>
    <t>2026-2027 уч.г. с</t>
  </si>
  <si>
    <t>ПРОЕКТ</t>
  </si>
  <si>
    <t>Методист по воспитательной работе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</si>
</sst>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[$-FC19]dd\ mmmm\ yyyy\ \г\.;@"/>
  </numFmts>
  <fonts count="13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164" fontId="3" fillId="0" borderId="3" xfId="0" applyNumberFormat="1" applyFont="1" applyBorder="1"/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2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0" xfId="0" applyNumberFormat="1" applyFont="1"/>
    <xf numFmtId="9" fontId="4" fillId="0" borderId="1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5" xfId="0" applyFont="1" applyBorder="1"/>
    <xf numFmtId="0" fontId="6" fillId="0" borderId="5" xfId="0" applyFont="1" applyBorder="1" applyAlignment="1">
      <alignment wrapText="1"/>
    </xf>
    <xf numFmtId="0" fontId="5" fillId="0" borderId="5" xfId="0" applyFont="1" applyBorder="1"/>
    <xf numFmtId="4" fontId="5" fillId="0" borderId="5" xfId="0" applyNumberFormat="1" applyFont="1" applyBorder="1"/>
    <xf numFmtId="4" fontId="5" fillId="2" borderId="5" xfId="0" applyNumberFormat="1" applyFont="1" applyFill="1" applyBorder="1"/>
    <xf numFmtId="0" fontId="1" fillId="0" borderId="16" xfId="0" applyFont="1" applyBorder="1"/>
    <xf numFmtId="0" fontId="1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/>
    <xf numFmtId="4" fontId="5" fillId="0" borderId="1" xfId="0" applyNumberFormat="1" applyFont="1" applyBorder="1"/>
    <xf numFmtId="4" fontId="5" fillId="2" borderId="1" xfId="0" applyNumberFormat="1" applyFont="1" applyFill="1" applyBorder="1"/>
    <xf numFmtId="0" fontId="1" fillId="0" borderId="18" xfId="0" applyFont="1" applyBorder="1"/>
    <xf numFmtId="0" fontId="1" fillId="0" borderId="9" xfId="0" applyFont="1" applyBorder="1"/>
    <xf numFmtId="0" fontId="6" fillId="2" borderId="9" xfId="0" applyFont="1" applyFill="1" applyBorder="1" applyAlignment="1">
      <alignment wrapText="1"/>
    </xf>
    <xf numFmtId="0" fontId="5" fillId="2" borderId="9" xfId="0" applyFont="1" applyFill="1" applyBorder="1"/>
    <xf numFmtId="4" fontId="5" fillId="2" borderId="9" xfId="0" applyNumberFormat="1" applyFont="1" applyFill="1" applyBorder="1"/>
    <xf numFmtId="0" fontId="1" fillId="0" borderId="19" xfId="0" applyFont="1" applyBorder="1"/>
    <xf numFmtId="0" fontId="1" fillId="0" borderId="21" xfId="0" applyFont="1" applyBorder="1"/>
    <xf numFmtId="0" fontId="7" fillId="0" borderId="21" xfId="0" applyFont="1" applyBorder="1" applyAlignment="1">
      <alignment wrapText="1"/>
    </xf>
    <xf numFmtId="0" fontId="8" fillId="0" borderId="21" xfId="0" applyFont="1" applyBorder="1"/>
    <xf numFmtId="4" fontId="8" fillId="0" borderId="21" xfId="0" applyNumberFormat="1" applyFont="1" applyBorder="1"/>
    <xf numFmtId="4" fontId="8" fillId="2" borderId="21" xfId="0" applyNumberFormat="1" applyFont="1" applyFill="1" applyBorder="1"/>
    <xf numFmtId="0" fontId="2" fillId="0" borderId="22" xfId="0" applyFont="1" applyBorder="1"/>
    <xf numFmtId="0" fontId="2" fillId="0" borderId="1" xfId="0" applyFont="1" applyBorder="1"/>
    <xf numFmtId="2" fontId="5" fillId="0" borderId="5" xfId="0" applyNumberFormat="1" applyFont="1" applyBorder="1"/>
    <xf numFmtId="2" fontId="1" fillId="0" borderId="1" xfId="0" applyNumberFormat="1" applyFont="1" applyBorder="1"/>
    <xf numFmtId="4" fontId="1" fillId="0" borderId="1" xfId="0" applyNumberFormat="1" applyFont="1" applyBorder="1"/>
    <xf numFmtId="2" fontId="8" fillId="0" borderId="21" xfId="0" applyNumberFormat="1" applyFont="1" applyBorder="1"/>
    <xf numFmtId="2" fontId="2" fillId="0" borderId="1" xfId="0" applyNumberFormat="1" applyFont="1" applyBorder="1"/>
    <xf numFmtId="4" fontId="1" fillId="0" borderId="1" xfId="0" applyNumberFormat="1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6" fillId="0" borderId="9" xfId="0" applyFont="1" applyBorder="1" applyAlignment="1">
      <alignment wrapText="1"/>
    </xf>
    <xf numFmtId="0" fontId="8" fillId="0" borderId="9" xfId="0" applyFont="1" applyBorder="1"/>
    <xf numFmtId="4" fontId="5" fillId="0" borderId="9" xfId="0" applyNumberFormat="1" applyFont="1" applyBorder="1"/>
    <xf numFmtId="4" fontId="8" fillId="0" borderId="9" xfId="0" applyNumberFormat="1" applyFont="1" applyBorder="1"/>
    <xf numFmtId="0" fontId="5" fillId="0" borderId="6" xfId="0" applyFont="1" applyBorder="1"/>
    <xf numFmtId="4" fontId="5" fillId="0" borderId="6" xfId="0" applyNumberFormat="1" applyFont="1" applyBorder="1"/>
    <xf numFmtId="0" fontId="1" fillId="0" borderId="25" xfId="0" applyFont="1" applyBorder="1"/>
    <xf numFmtId="0" fontId="1" fillId="0" borderId="13" xfId="0" applyFont="1" applyBorder="1"/>
    <xf numFmtId="0" fontId="6" fillId="0" borderId="13" xfId="0" applyFont="1" applyBorder="1" applyAlignment="1">
      <alignment wrapText="1"/>
    </xf>
    <xf numFmtId="4" fontId="5" fillId="0" borderId="13" xfId="0" applyNumberFormat="1" applyFont="1" applyBorder="1"/>
    <xf numFmtId="0" fontId="1" fillId="0" borderId="26" xfId="0" applyFont="1" applyBorder="1"/>
    <xf numFmtId="0" fontId="1" fillId="0" borderId="27" xfId="0" applyFont="1" applyBorder="1"/>
    <xf numFmtId="4" fontId="5" fillId="0" borderId="10" xfId="0" applyNumberFormat="1" applyFont="1" applyBorder="1"/>
    <xf numFmtId="4" fontId="5" fillId="0" borderId="21" xfId="0" applyNumberFormat="1" applyFont="1" applyBorder="1"/>
    <xf numFmtId="0" fontId="1" fillId="0" borderId="28" xfId="0" applyFont="1" applyBorder="1"/>
    <xf numFmtId="4" fontId="2" fillId="0" borderId="1" xfId="0" applyNumberFormat="1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3" xfId="0" applyFont="1" applyBorder="1"/>
    <xf numFmtId="2" fontId="8" fillId="0" borderId="13" xfId="0" applyNumberFormat="1" applyFont="1" applyBorder="1"/>
    <xf numFmtId="4" fontId="8" fillId="0" borderId="13" xfId="0" applyNumberFormat="1" applyFont="1" applyBorder="1"/>
    <xf numFmtId="4" fontId="4" fillId="0" borderId="0" xfId="0" applyNumberFormat="1" applyFont="1"/>
    <xf numFmtId="4" fontId="9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2" fontId="5" fillId="0" borderId="5" xfId="0" applyNumberFormat="1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2" fillId="0" borderId="0" xfId="0" applyFont="1"/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4;&#1082;.9%20&#1058;&#1040;&#1056;&#1048;&#1060;&#1048;&#1050;&#1040;&#1062;&#1048;&#1071;%2001.09.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%20&#1064;&#1082;.9%20&#1058;&#1040;&#1056;&#1048;&#1060;&#1048;&#1050;&#1040;&#1062;&#1048;&#1071;%20%2002.09.2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икация 01.10.2020"/>
    </sheetNames>
    <sheetDataSet>
      <sheetData sheetId="0" refreshError="1">
        <row r="1010">
          <cell r="Z1010">
            <v>857625.22222222213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2.09"/>
    </sheetNames>
    <sheetDataSet>
      <sheetData sheetId="0">
        <row r="1010">
          <cell r="AB1010">
            <v>12859.199999999999</v>
          </cell>
          <cell r="AD1010">
            <v>31344.299999999996</v>
          </cell>
          <cell r="AG1010">
            <v>9564.75</v>
          </cell>
          <cell r="AH1010">
            <v>7941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W74"/>
  <sheetViews>
    <sheetView view="pageBreakPreview" topLeftCell="D13" zoomScale="85" zoomScaleNormal="100" zoomScaleSheetLayoutView="85" workbookViewId="0">
      <selection activeCell="L24" activeCellId="1" sqref="L37 L24:L26"/>
    </sheetView>
  </sheetViews>
  <sheetFormatPr defaultRowHeight="12.75"/>
  <cols>
    <col min="1" max="2" width="9.140625" style="1"/>
    <col min="3" max="3" width="17.140625" style="1" customWidth="1"/>
    <col min="4" max="4" width="5.5703125" style="1" customWidth="1"/>
    <col min="5" max="5" width="28.85546875" style="1" customWidth="1"/>
    <col min="6" max="6" width="10.7109375" style="1" customWidth="1"/>
    <col min="7" max="7" width="11.7109375" style="1" bestFit="1" customWidth="1"/>
    <col min="8" max="8" width="10.7109375" style="1" customWidth="1"/>
    <col min="9" max="9" width="11.140625" style="1" customWidth="1"/>
    <col min="10" max="10" width="9.42578125" style="1" customWidth="1"/>
    <col min="11" max="11" width="14.28515625" style="1" bestFit="1" customWidth="1"/>
    <col min="12" max="12" width="15.28515625" style="1" customWidth="1"/>
    <col min="13" max="13" width="9.140625" style="1" customWidth="1"/>
    <col min="14" max="14" width="13.7109375" style="1" customWidth="1"/>
    <col min="15" max="15" width="9.140625" style="1" customWidth="1"/>
    <col min="16" max="16" width="13" style="1" customWidth="1"/>
    <col min="17" max="17" width="9.140625" style="1" customWidth="1"/>
    <col min="18" max="18" width="23.140625" style="1" customWidth="1"/>
    <col min="19" max="19" width="13.42578125" style="1" customWidth="1"/>
    <col min="20" max="21" width="9.140625" style="1" customWidth="1"/>
    <col min="22" max="22" width="10.42578125" style="1" bestFit="1" customWidth="1"/>
    <col min="23" max="23" width="10.28515625" style="1" bestFit="1" customWidth="1"/>
    <col min="24" max="258" width="9.140625" style="1"/>
    <col min="259" max="259" width="17.140625" style="1" customWidth="1"/>
    <col min="260" max="260" width="5.5703125" style="1" customWidth="1"/>
    <col min="261" max="261" width="28.85546875" style="1" customWidth="1"/>
    <col min="262" max="262" width="10.7109375" style="1" customWidth="1"/>
    <col min="263" max="263" width="11.7109375" style="1" bestFit="1" customWidth="1"/>
    <col min="264" max="264" width="11.28515625" style="1" customWidth="1"/>
    <col min="265" max="265" width="11.140625" style="1" customWidth="1"/>
    <col min="266" max="266" width="9.42578125" style="1" customWidth="1"/>
    <col min="267" max="267" width="14.28515625" style="1" bestFit="1" customWidth="1"/>
    <col min="268" max="268" width="15.28515625" style="1" customWidth="1"/>
    <col min="269" max="269" width="9.140625" style="1"/>
    <col min="270" max="270" width="13.7109375" style="1" customWidth="1"/>
    <col min="271" max="271" width="9.140625" style="1"/>
    <col min="272" max="272" width="13" style="1" customWidth="1"/>
    <col min="273" max="273" width="9.140625" style="1"/>
    <col min="274" max="274" width="23.140625" style="1" customWidth="1"/>
    <col min="275" max="275" width="13.42578125" style="1" customWidth="1"/>
    <col min="276" max="514" width="9.140625" style="1"/>
    <col min="515" max="515" width="17.140625" style="1" customWidth="1"/>
    <col min="516" max="516" width="5.5703125" style="1" customWidth="1"/>
    <col min="517" max="517" width="28.85546875" style="1" customWidth="1"/>
    <col min="518" max="518" width="10.7109375" style="1" customWidth="1"/>
    <col min="519" max="519" width="11.7109375" style="1" bestFit="1" customWidth="1"/>
    <col min="520" max="520" width="11.28515625" style="1" customWidth="1"/>
    <col min="521" max="521" width="11.140625" style="1" customWidth="1"/>
    <col min="522" max="522" width="9.42578125" style="1" customWidth="1"/>
    <col min="523" max="523" width="14.28515625" style="1" bestFit="1" customWidth="1"/>
    <col min="524" max="524" width="15.28515625" style="1" customWidth="1"/>
    <col min="525" max="525" width="9.140625" style="1"/>
    <col min="526" max="526" width="13.7109375" style="1" customWidth="1"/>
    <col min="527" max="527" width="9.140625" style="1"/>
    <col min="528" max="528" width="13" style="1" customWidth="1"/>
    <col min="529" max="529" width="9.140625" style="1"/>
    <col min="530" max="530" width="23.140625" style="1" customWidth="1"/>
    <col min="531" max="531" width="13.42578125" style="1" customWidth="1"/>
    <col min="532" max="770" width="9.140625" style="1"/>
    <col min="771" max="771" width="17.140625" style="1" customWidth="1"/>
    <col min="772" max="772" width="5.5703125" style="1" customWidth="1"/>
    <col min="773" max="773" width="28.85546875" style="1" customWidth="1"/>
    <col min="774" max="774" width="10.7109375" style="1" customWidth="1"/>
    <col min="775" max="775" width="11.7109375" style="1" bestFit="1" customWidth="1"/>
    <col min="776" max="776" width="11.28515625" style="1" customWidth="1"/>
    <col min="777" max="777" width="11.140625" style="1" customWidth="1"/>
    <col min="778" max="778" width="9.42578125" style="1" customWidth="1"/>
    <col min="779" max="779" width="14.28515625" style="1" bestFit="1" customWidth="1"/>
    <col min="780" max="780" width="15.28515625" style="1" customWidth="1"/>
    <col min="781" max="781" width="9.140625" style="1"/>
    <col min="782" max="782" width="13.7109375" style="1" customWidth="1"/>
    <col min="783" max="783" width="9.140625" style="1"/>
    <col min="784" max="784" width="13" style="1" customWidth="1"/>
    <col min="785" max="785" width="9.140625" style="1"/>
    <col min="786" max="786" width="23.140625" style="1" customWidth="1"/>
    <col min="787" max="787" width="13.42578125" style="1" customWidth="1"/>
    <col min="788" max="1026" width="9.140625" style="1"/>
    <col min="1027" max="1027" width="17.140625" style="1" customWidth="1"/>
    <col min="1028" max="1028" width="5.5703125" style="1" customWidth="1"/>
    <col min="1029" max="1029" width="28.85546875" style="1" customWidth="1"/>
    <col min="1030" max="1030" width="10.7109375" style="1" customWidth="1"/>
    <col min="1031" max="1031" width="11.7109375" style="1" bestFit="1" customWidth="1"/>
    <col min="1032" max="1032" width="11.28515625" style="1" customWidth="1"/>
    <col min="1033" max="1033" width="11.140625" style="1" customWidth="1"/>
    <col min="1034" max="1034" width="9.42578125" style="1" customWidth="1"/>
    <col min="1035" max="1035" width="14.28515625" style="1" bestFit="1" customWidth="1"/>
    <col min="1036" max="1036" width="15.28515625" style="1" customWidth="1"/>
    <col min="1037" max="1037" width="9.140625" style="1"/>
    <col min="1038" max="1038" width="13.7109375" style="1" customWidth="1"/>
    <col min="1039" max="1039" width="9.140625" style="1"/>
    <col min="1040" max="1040" width="13" style="1" customWidth="1"/>
    <col min="1041" max="1041" width="9.140625" style="1"/>
    <col min="1042" max="1042" width="23.140625" style="1" customWidth="1"/>
    <col min="1043" max="1043" width="13.42578125" style="1" customWidth="1"/>
    <col min="1044" max="1282" width="9.140625" style="1"/>
    <col min="1283" max="1283" width="17.140625" style="1" customWidth="1"/>
    <col min="1284" max="1284" width="5.5703125" style="1" customWidth="1"/>
    <col min="1285" max="1285" width="28.85546875" style="1" customWidth="1"/>
    <col min="1286" max="1286" width="10.7109375" style="1" customWidth="1"/>
    <col min="1287" max="1287" width="11.7109375" style="1" bestFit="1" customWidth="1"/>
    <col min="1288" max="1288" width="11.28515625" style="1" customWidth="1"/>
    <col min="1289" max="1289" width="11.140625" style="1" customWidth="1"/>
    <col min="1290" max="1290" width="9.42578125" style="1" customWidth="1"/>
    <col min="1291" max="1291" width="14.28515625" style="1" bestFit="1" customWidth="1"/>
    <col min="1292" max="1292" width="15.28515625" style="1" customWidth="1"/>
    <col min="1293" max="1293" width="9.140625" style="1"/>
    <col min="1294" max="1294" width="13.7109375" style="1" customWidth="1"/>
    <col min="1295" max="1295" width="9.140625" style="1"/>
    <col min="1296" max="1296" width="13" style="1" customWidth="1"/>
    <col min="1297" max="1297" width="9.140625" style="1"/>
    <col min="1298" max="1298" width="23.140625" style="1" customWidth="1"/>
    <col min="1299" max="1299" width="13.42578125" style="1" customWidth="1"/>
    <col min="1300" max="1538" width="9.140625" style="1"/>
    <col min="1539" max="1539" width="17.140625" style="1" customWidth="1"/>
    <col min="1540" max="1540" width="5.5703125" style="1" customWidth="1"/>
    <col min="1541" max="1541" width="28.85546875" style="1" customWidth="1"/>
    <col min="1542" max="1542" width="10.7109375" style="1" customWidth="1"/>
    <col min="1543" max="1543" width="11.7109375" style="1" bestFit="1" customWidth="1"/>
    <col min="1544" max="1544" width="11.28515625" style="1" customWidth="1"/>
    <col min="1545" max="1545" width="11.140625" style="1" customWidth="1"/>
    <col min="1546" max="1546" width="9.42578125" style="1" customWidth="1"/>
    <col min="1547" max="1547" width="14.28515625" style="1" bestFit="1" customWidth="1"/>
    <col min="1548" max="1548" width="15.28515625" style="1" customWidth="1"/>
    <col min="1549" max="1549" width="9.140625" style="1"/>
    <col min="1550" max="1550" width="13.7109375" style="1" customWidth="1"/>
    <col min="1551" max="1551" width="9.140625" style="1"/>
    <col min="1552" max="1552" width="13" style="1" customWidth="1"/>
    <col min="1553" max="1553" width="9.140625" style="1"/>
    <col min="1554" max="1554" width="23.140625" style="1" customWidth="1"/>
    <col min="1555" max="1555" width="13.42578125" style="1" customWidth="1"/>
    <col min="1556" max="1794" width="9.140625" style="1"/>
    <col min="1795" max="1795" width="17.140625" style="1" customWidth="1"/>
    <col min="1796" max="1796" width="5.5703125" style="1" customWidth="1"/>
    <col min="1797" max="1797" width="28.85546875" style="1" customWidth="1"/>
    <col min="1798" max="1798" width="10.7109375" style="1" customWidth="1"/>
    <col min="1799" max="1799" width="11.7109375" style="1" bestFit="1" customWidth="1"/>
    <col min="1800" max="1800" width="11.28515625" style="1" customWidth="1"/>
    <col min="1801" max="1801" width="11.140625" style="1" customWidth="1"/>
    <col min="1802" max="1802" width="9.42578125" style="1" customWidth="1"/>
    <col min="1803" max="1803" width="14.28515625" style="1" bestFit="1" customWidth="1"/>
    <col min="1804" max="1804" width="15.28515625" style="1" customWidth="1"/>
    <col min="1805" max="1805" width="9.140625" style="1"/>
    <col min="1806" max="1806" width="13.7109375" style="1" customWidth="1"/>
    <col min="1807" max="1807" width="9.140625" style="1"/>
    <col min="1808" max="1808" width="13" style="1" customWidth="1"/>
    <col min="1809" max="1809" width="9.140625" style="1"/>
    <col min="1810" max="1810" width="23.140625" style="1" customWidth="1"/>
    <col min="1811" max="1811" width="13.42578125" style="1" customWidth="1"/>
    <col min="1812" max="2050" width="9.140625" style="1"/>
    <col min="2051" max="2051" width="17.140625" style="1" customWidth="1"/>
    <col min="2052" max="2052" width="5.5703125" style="1" customWidth="1"/>
    <col min="2053" max="2053" width="28.85546875" style="1" customWidth="1"/>
    <col min="2054" max="2054" width="10.7109375" style="1" customWidth="1"/>
    <col min="2055" max="2055" width="11.7109375" style="1" bestFit="1" customWidth="1"/>
    <col min="2056" max="2056" width="11.28515625" style="1" customWidth="1"/>
    <col min="2057" max="2057" width="11.140625" style="1" customWidth="1"/>
    <col min="2058" max="2058" width="9.42578125" style="1" customWidth="1"/>
    <col min="2059" max="2059" width="14.28515625" style="1" bestFit="1" customWidth="1"/>
    <col min="2060" max="2060" width="15.28515625" style="1" customWidth="1"/>
    <col min="2061" max="2061" width="9.140625" style="1"/>
    <col min="2062" max="2062" width="13.7109375" style="1" customWidth="1"/>
    <col min="2063" max="2063" width="9.140625" style="1"/>
    <col min="2064" max="2064" width="13" style="1" customWidth="1"/>
    <col min="2065" max="2065" width="9.140625" style="1"/>
    <col min="2066" max="2066" width="23.140625" style="1" customWidth="1"/>
    <col min="2067" max="2067" width="13.42578125" style="1" customWidth="1"/>
    <col min="2068" max="2306" width="9.140625" style="1"/>
    <col min="2307" max="2307" width="17.140625" style="1" customWidth="1"/>
    <col min="2308" max="2308" width="5.5703125" style="1" customWidth="1"/>
    <col min="2309" max="2309" width="28.85546875" style="1" customWidth="1"/>
    <col min="2310" max="2310" width="10.7109375" style="1" customWidth="1"/>
    <col min="2311" max="2311" width="11.7109375" style="1" bestFit="1" customWidth="1"/>
    <col min="2312" max="2312" width="11.28515625" style="1" customWidth="1"/>
    <col min="2313" max="2313" width="11.140625" style="1" customWidth="1"/>
    <col min="2314" max="2314" width="9.42578125" style="1" customWidth="1"/>
    <col min="2315" max="2315" width="14.28515625" style="1" bestFit="1" customWidth="1"/>
    <col min="2316" max="2316" width="15.28515625" style="1" customWidth="1"/>
    <col min="2317" max="2317" width="9.140625" style="1"/>
    <col min="2318" max="2318" width="13.7109375" style="1" customWidth="1"/>
    <col min="2319" max="2319" width="9.140625" style="1"/>
    <col min="2320" max="2320" width="13" style="1" customWidth="1"/>
    <col min="2321" max="2321" width="9.140625" style="1"/>
    <col min="2322" max="2322" width="23.140625" style="1" customWidth="1"/>
    <col min="2323" max="2323" width="13.42578125" style="1" customWidth="1"/>
    <col min="2324" max="2562" width="9.140625" style="1"/>
    <col min="2563" max="2563" width="17.140625" style="1" customWidth="1"/>
    <col min="2564" max="2564" width="5.5703125" style="1" customWidth="1"/>
    <col min="2565" max="2565" width="28.85546875" style="1" customWidth="1"/>
    <col min="2566" max="2566" width="10.7109375" style="1" customWidth="1"/>
    <col min="2567" max="2567" width="11.7109375" style="1" bestFit="1" customWidth="1"/>
    <col min="2568" max="2568" width="11.28515625" style="1" customWidth="1"/>
    <col min="2569" max="2569" width="11.140625" style="1" customWidth="1"/>
    <col min="2570" max="2570" width="9.42578125" style="1" customWidth="1"/>
    <col min="2571" max="2571" width="14.28515625" style="1" bestFit="1" customWidth="1"/>
    <col min="2572" max="2572" width="15.28515625" style="1" customWidth="1"/>
    <col min="2573" max="2573" width="9.140625" style="1"/>
    <col min="2574" max="2574" width="13.7109375" style="1" customWidth="1"/>
    <col min="2575" max="2575" width="9.140625" style="1"/>
    <col min="2576" max="2576" width="13" style="1" customWidth="1"/>
    <col min="2577" max="2577" width="9.140625" style="1"/>
    <col min="2578" max="2578" width="23.140625" style="1" customWidth="1"/>
    <col min="2579" max="2579" width="13.42578125" style="1" customWidth="1"/>
    <col min="2580" max="2818" width="9.140625" style="1"/>
    <col min="2819" max="2819" width="17.140625" style="1" customWidth="1"/>
    <col min="2820" max="2820" width="5.5703125" style="1" customWidth="1"/>
    <col min="2821" max="2821" width="28.85546875" style="1" customWidth="1"/>
    <col min="2822" max="2822" width="10.7109375" style="1" customWidth="1"/>
    <col min="2823" max="2823" width="11.7109375" style="1" bestFit="1" customWidth="1"/>
    <col min="2824" max="2824" width="11.28515625" style="1" customWidth="1"/>
    <col min="2825" max="2825" width="11.140625" style="1" customWidth="1"/>
    <col min="2826" max="2826" width="9.42578125" style="1" customWidth="1"/>
    <col min="2827" max="2827" width="14.28515625" style="1" bestFit="1" customWidth="1"/>
    <col min="2828" max="2828" width="15.28515625" style="1" customWidth="1"/>
    <col min="2829" max="2829" width="9.140625" style="1"/>
    <col min="2830" max="2830" width="13.7109375" style="1" customWidth="1"/>
    <col min="2831" max="2831" width="9.140625" style="1"/>
    <col min="2832" max="2832" width="13" style="1" customWidth="1"/>
    <col min="2833" max="2833" width="9.140625" style="1"/>
    <col min="2834" max="2834" width="23.140625" style="1" customWidth="1"/>
    <col min="2835" max="2835" width="13.42578125" style="1" customWidth="1"/>
    <col min="2836" max="3074" width="9.140625" style="1"/>
    <col min="3075" max="3075" width="17.140625" style="1" customWidth="1"/>
    <col min="3076" max="3076" width="5.5703125" style="1" customWidth="1"/>
    <col min="3077" max="3077" width="28.85546875" style="1" customWidth="1"/>
    <col min="3078" max="3078" width="10.7109375" style="1" customWidth="1"/>
    <col min="3079" max="3079" width="11.7109375" style="1" bestFit="1" customWidth="1"/>
    <col min="3080" max="3080" width="11.28515625" style="1" customWidth="1"/>
    <col min="3081" max="3081" width="11.140625" style="1" customWidth="1"/>
    <col min="3082" max="3082" width="9.42578125" style="1" customWidth="1"/>
    <col min="3083" max="3083" width="14.28515625" style="1" bestFit="1" customWidth="1"/>
    <col min="3084" max="3084" width="15.28515625" style="1" customWidth="1"/>
    <col min="3085" max="3085" width="9.140625" style="1"/>
    <col min="3086" max="3086" width="13.7109375" style="1" customWidth="1"/>
    <col min="3087" max="3087" width="9.140625" style="1"/>
    <col min="3088" max="3088" width="13" style="1" customWidth="1"/>
    <col min="3089" max="3089" width="9.140625" style="1"/>
    <col min="3090" max="3090" width="23.140625" style="1" customWidth="1"/>
    <col min="3091" max="3091" width="13.42578125" style="1" customWidth="1"/>
    <col min="3092" max="3330" width="9.140625" style="1"/>
    <col min="3331" max="3331" width="17.140625" style="1" customWidth="1"/>
    <col min="3332" max="3332" width="5.5703125" style="1" customWidth="1"/>
    <col min="3333" max="3333" width="28.85546875" style="1" customWidth="1"/>
    <col min="3334" max="3334" width="10.7109375" style="1" customWidth="1"/>
    <col min="3335" max="3335" width="11.7109375" style="1" bestFit="1" customWidth="1"/>
    <col min="3336" max="3336" width="11.28515625" style="1" customWidth="1"/>
    <col min="3337" max="3337" width="11.140625" style="1" customWidth="1"/>
    <col min="3338" max="3338" width="9.42578125" style="1" customWidth="1"/>
    <col min="3339" max="3339" width="14.28515625" style="1" bestFit="1" customWidth="1"/>
    <col min="3340" max="3340" width="15.28515625" style="1" customWidth="1"/>
    <col min="3341" max="3341" width="9.140625" style="1"/>
    <col min="3342" max="3342" width="13.7109375" style="1" customWidth="1"/>
    <col min="3343" max="3343" width="9.140625" style="1"/>
    <col min="3344" max="3344" width="13" style="1" customWidth="1"/>
    <col min="3345" max="3345" width="9.140625" style="1"/>
    <col min="3346" max="3346" width="23.140625" style="1" customWidth="1"/>
    <col min="3347" max="3347" width="13.42578125" style="1" customWidth="1"/>
    <col min="3348" max="3586" width="9.140625" style="1"/>
    <col min="3587" max="3587" width="17.140625" style="1" customWidth="1"/>
    <col min="3588" max="3588" width="5.5703125" style="1" customWidth="1"/>
    <col min="3589" max="3589" width="28.85546875" style="1" customWidth="1"/>
    <col min="3590" max="3590" width="10.7109375" style="1" customWidth="1"/>
    <col min="3591" max="3591" width="11.7109375" style="1" bestFit="1" customWidth="1"/>
    <col min="3592" max="3592" width="11.28515625" style="1" customWidth="1"/>
    <col min="3593" max="3593" width="11.140625" style="1" customWidth="1"/>
    <col min="3594" max="3594" width="9.42578125" style="1" customWidth="1"/>
    <col min="3595" max="3595" width="14.28515625" style="1" bestFit="1" customWidth="1"/>
    <col min="3596" max="3596" width="15.28515625" style="1" customWidth="1"/>
    <col min="3597" max="3597" width="9.140625" style="1"/>
    <col min="3598" max="3598" width="13.7109375" style="1" customWidth="1"/>
    <col min="3599" max="3599" width="9.140625" style="1"/>
    <col min="3600" max="3600" width="13" style="1" customWidth="1"/>
    <col min="3601" max="3601" width="9.140625" style="1"/>
    <col min="3602" max="3602" width="23.140625" style="1" customWidth="1"/>
    <col min="3603" max="3603" width="13.42578125" style="1" customWidth="1"/>
    <col min="3604" max="3842" width="9.140625" style="1"/>
    <col min="3843" max="3843" width="17.140625" style="1" customWidth="1"/>
    <col min="3844" max="3844" width="5.5703125" style="1" customWidth="1"/>
    <col min="3845" max="3845" width="28.85546875" style="1" customWidth="1"/>
    <col min="3846" max="3846" width="10.7109375" style="1" customWidth="1"/>
    <col min="3847" max="3847" width="11.7109375" style="1" bestFit="1" customWidth="1"/>
    <col min="3848" max="3848" width="11.28515625" style="1" customWidth="1"/>
    <col min="3849" max="3849" width="11.140625" style="1" customWidth="1"/>
    <col min="3850" max="3850" width="9.42578125" style="1" customWidth="1"/>
    <col min="3851" max="3851" width="14.28515625" style="1" bestFit="1" customWidth="1"/>
    <col min="3852" max="3852" width="15.28515625" style="1" customWidth="1"/>
    <col min="3853" max="3853" width="9.140625" style="1"/>
    <col min="3854" max="3854" width="13.7109375" style="1" customWidth="1"/>
    <col min="3855" max="3855" width="9.140625" style="1"/>
    <col min="3856" max="3856" width="13" style="1" customWidth="1"/>
    <col min="3857" max="3857" width="9.140625" style="1"/>
    <col min="3858" max="3858" width="23.140625" style="1" customWidth="1"/>
    <col min="3859" max="3859" width="13.42578125" style="1" customWidth="1"/>
    <col min="3860" max="4098" width="9.140625" style="1"/>
    <col min="4099" max="4099" width="17.140625" style="1" customWidth="1"/>
    <col min="4100" max="4100" width="5.5703125" style="1" customWidth="1"/>
    <col min="4101" max="4101" width="28.85546875" style="1" customWidth="1"/>
    <col min="4102" max="4102" width="10.7109375" style="1" customWidth="1"/>
    <col min="4103" max="4103" width="11.7109375" style="1" bestFit="1" customWidth="1"/>
    <col min="4104" max="4104" width="11.28515625" style="1" customWidth="1"/>
    <col min="4105" max="4105" width="11.140625" style="1" customWidth="1"/>
    <col min="4106" max="4106" width="9.42578125" style="1" customWidth="1"/>
    <col min="4107" max="4107" width="14.28515625" style="1" bestFit="1" customWidth="1"/>
    <col min="4108" max="4108" width="15.28515625" style="1" customWidth="1"/>
    <col min="4109" max="4109" width="9.140625" style="1"/>
    <col min="4110" max="4110" width="13.7109375" style="1" customWidth="1"/>
    <col min="4111" max="4111" width="9.140625" style="1"/>
    <col min="4112" max="4112" width="13" style="1" customWidth="1"/>
    <col min="4113" max="4113" width="9.140625" style="1"/>
    <col min="4114" max="4114" width="23.140625" style="1" customWidth="1"/>
    <col min="4115" max="4115" width="13.42578125" style="1" customWidth="1"/>
    <col min="4116" max="4354" width="9.140625" style="1"/>
    <col min="4355" max="4355" width="17.140625" style="1" customWidth="1"/>
    <col min="4356" max="4356" width="5.5703125" style="1" customWidth="1"/>
    <col min="4357" max="4357" width="28.85546875" style="1" customWidth="1"/>
    <col min="4358" max="4358" width="10.7109375" style="1" customWidth="1"/>
    <col min="4359" max="4359" width="11.7109375" style="1" bestFit="1" customWidth="1"/>
    <col min="4360" max="4360" width="11.28515625" style="1" customWidth="1"/>
    <col min="4361" max="4361" width="11.140625" style="1" customWidth="1"/>
    <col min="4362" max="4362" width="9.42578125" style="1" customWidth="1"/>
    <col min="4363" max="4363" width="14.28515625" style="1" bestFit="1" customWidth="1"/>
    <col min="4364" max="4364" width="15.28515625" style="1" customWidth="1"/>
    <col min="4365" max="4365" width="9.140625" style="1"/>
    <col min="4366" max="4366" width="13.7109375" style="1" customWidth="1"/>
    <col min="4367" max="4367" width="9.140625" style="1"/>
    <col min="4368" max="4368" width="13" style="1" customWidth="1"/>
    <col min="4369" max="4369" width="9.140625" style="1"/>
    <col min="4370" max="4370" width="23.140625" style="1" customWidth="1"/>
    <col min="4371" max="4371" width="13.42578125" style="1" customWidth="1"/>
    <col min="4372" max="4610" width="9.140625" style="1"/>
    <col min="4611" max="4611" width="17.140625" style="1" customWidth="1"/>
    <col min="4612" max="4612" width="5.5703125" style="1" customWidth="1"/>
    <col min="4613" max="4613" width="28.85546875" style="1" customWidth="1"/>
    <col min="4614" max="4614" width="10.7109375" style="1" customWidth="1"/>
    <col min="4615" max="4615" width="11.7109375" style="1" bestFit="1" customWidth="1"/>
    <col min="4616" max="4616" width="11.28515625" style="1" customWidth="1"/>
    <col min="4617" max="4617" width="11.140625" style="1" customWidth="1"/>
    <col min="4618" max="4618" width="9.42578125" style="1" customWidth="1"/>
    <col min="4619" max="4619" width="14.28515625" style="1" bestFit="1" customWidth="1"/>
    <col min="4620" max="4620" width="15.28515625" style="1" customWidth="1"/>
    <col min="4621" max="4621" width="9.140625" style="1"/>
    <col min="4622" max="4622" width="13.7109375" style="1" customWidth="1"/>
    <col min="4623" max="4623" width="9.140625" style="1"/>
    <col min="4624" max="4624" width="13" style="1" customWidth="1"/>
    <col min="4625" max="4625" width="9.140625" style="1"/>
    <col min="4626" max="4626" width="23.140625" style="1" customWidth="1"/>
    <col min="4627" max="4627" width="13.42578125" style="1" customWidth="1"/>
    <col min="4628" max="4866" width="9.140625" style="1"/>
    <col min="4867" max="4867" width="17.140625" style="1" customWidth="1"/>
    <col min="4868" max="4868" width="5.5703125" style="1" customWidth="1"/>
    <col min="4869" max="4869" width="28.85546875" style="1" customWidth="1"/>
    <col min="4870" max="4870" width="10.7109375" style="1" customWidth="1"/>
    <col min="4871" max="4871" width="11.7109375" style="1" bestFit="1" customWidth="1"/>
    <col min="4872" max="4872" width="11.28515625" style="1" customWidth="1"/>
    <col min="4873" max="4873" width="11.140625" style="1" customWidth="1"/>
    <col min="4874" max="4874" width="9.42578125" style="1" customWidth="1"/>
    <col min="4875" max="4875" width="14.28515625" style="1" bestFit="1" customWidth="1"/>
    <col min="4876" max="4876" width="15.28515625" style="1" customWidth="1"/>
    <col min="4877" max="4877" width="9.140625" style="1"/>
    <col min="4878" max="4878" width="13.7109375" style="1" customWidth="1"/>
    <col min="4879" max="4879" width="9.140625" style="1"/>
    <col min="4880" max="4880" width="13" style="1" customWidth="1"/>
    <col min="4881" max="4881" width="9.140625" style="1"/>
    <col min="4882" max="4882" width="23.140625" style="1" customWidth="1"/>
    <col min="4883" max="4883" width="13.42578125" style="1" customWidth="1"/>
    <col min="4884" max="5122" width="9.140625" style="1"/>
    <col min="5123" max="5123" width="17.140625" style="1" customWidth="1"/>
    <col min="5124" max="5124" width="5.5703125" style="1" customWidth="1"/>
    <col min="5125" max="5125" width="28.85546875" style="1" customWidth="1"/>
    <col min="5126" max="5126" width="10.7109375" style="1" customWidth="1"/>
    <col min="5127" max="5127" width="11.7109375" style="1" bestFit="1" customWidth="1"/>
    <col min="5128" max="5128" width="11.28515625" style="1" customWidth="1"/>
    <col min="5129" max="5129" width="11.140625" style="1" customWidth="1"/>
    <col min="5130" max="5130" width="9.42578125" style="1" customWidth="1"/>
    <col min="5131" max="5131" width="14.28515625" style="1" bestFit="1" customWidth="1"/>
    <col min="5132" max="5132" width="15.28515625" style="1" customWidth="1"/>
    <col min="5133" max="5133" width="9.140625" style="1"/>
    <col min="5134" max="5134" width="13.7109375" style="1" customWidth="1"/>
    <col min="5135" max="5135" width="9.140625" style="1"/>
    <col min="5136" max="5136" width="13" style="1" customWidth="1"/>
    <col min="5137" max="5137" width="9.140625" style="1"/>
    <col min="5138" max="5138" width="23.140625" style="1" customWidth="1"/>
    <col min="5139" max="5139" width="13.42578125" style="1" customWidth="1"/>
    <col min="5140" max="5378" width="9.140625" style="1"/>
    <col min="5379" max="5379" width="17.140625" style="1" customWidth="1"/>
    <col min="5380" max="5380" width="5.5703125" style="1" customWidth="1"/>
    <col min="5381" max="5381" width="28.85546875" style="1" customWidth="1"/>
    <col min="5382" max="5382" width="10.7109375" style="1" customWidth="1"/>
    <col min="5383" max="5383" width="11.7109375" style="1" bestFit="1" customWidth="1"/>
    <col min="5384" max="5384" width="11.28515625" style="1" customWidth="1"/>
    <col min="5385" max="5385" width="11.140625" style="1" customWidth="1"/>
    <col min="5386" max="5386" width="9.42578125" style="1" customWidth="1"/>
    <col min="5387" max="5387" width="14.28515625" style="1" bestFit="1" customWidth="1"/>
    <col min="5388" max="5388" width="15.28515625" style="1" customWidth="1"/>
    <col min="5389" max="5389" width="9.140625" style="1"/>
    <col min="5390" max="5390" width="13.7109375" style="1" customWidth="1"/>
    <col min="5391" max="5391" width="9.140625" style="1"/>
    <col min="5392" max="5392" width="13" style="1" customWidth="1"/>
    <col min="5393" max="5393" width="9.140625" style="1"/>
    <col min="5394" max="5394" width="23.140625" style="1" customWidth="1"/>
    <col min="5395" max="5395" width="13.42578125" style="1" customWidth="1"/>
    <col min="5396" max="5634" width="9.140625" style="1"/>
    <col min="5635" max="5635" width="17.140625" style="1" customWidth="1"/>
    <col min="5636" max="5636" width="5.5703125" style="1" customWidth="1"/>
    <col min="5637" max="5637" width="28.85546875" style="1" customWidth="1"/>
    <col min="5638" max="5638" width="10.7109375" style="1" customWidth="1"/>
    <col min="5639" max="5639" width="11.7109375" style="1" bestFit="1" customWidth="1"/>
    <col min="5640" max="5640" width="11.28515625" style="1" customWidth="1"/>
    <col min="5641" max="5641" width="11.140625" style="1" customWidth="1"/>
    <col min="5642" max="5642" width="9.42578125" style="1" customWidth="1"/>
    <col min="5643" max="5643" width="14.28515625" style="1" bestFit="1" customWidth="1"/>
    <col min="5644" max="5644" width="15.28515625" style="1" customWidth="1"/>
    <col min="5645" max="5645" width="9.140625" style="1"/>
    <col min="5646" max="5646" width="13.7109375" style="1" customWidth="1"/>
    <col min="5647" max="5647" width="9.140625" style="1"/>
    <col min="5648" max="5648" width="13" style="1" customWidth="1"/>
    <col min="5649" max="5649" width="9.140625" style="1"/>
    <col min="5650" max="5650" width="23.140625" style="1" customWidth="1"/>
    <col min="5651" max="5651" width="13.42578125" style="1" customWidth="1"/>
    <col min="5652" max="5890" width="9.140625" style="1"/>
    <col min="5891" max="5891" width="17.140625" style="1" customWidth="1"/>
    <col min="5892" max="5892" width="5.5703125" style="1" customWidth="1"/>
    <col min="5893" max="5893" width="28.85546875" style="1" customWidth="1"/>
    <col min="5894" max="5894" width="10.7109375" style="1" customWidth="1"/>
    <col min="5895" max="5895" width="11.7109375" style="1" bestFit="1" customWidth="1"/>
    <col min="5896" max="5896" width="11.28515625" style="1" customWidth="1"/>
    <col min="5897" max="5897" width="11.140625" style="1" customWidth="1"/>
    <col min="5898" max="5898" width="9.42578125" style="1" customWidth="1"/>
    <col min="5899" max="5899" width="14.28515625" style="1" bestFit="1" customWidth="1"/>
    <col min="5900" max="5900" width="15.28515625" style="1" customWidth="1"/>
    <col min="5901" max="5901" width="9.140625" style="1"/>
    <col min="5902" max="5902" width="13.7109375" style="1" customWidth="1"/>
    <col min="5903" max="5903" width="9.140625" style="1"/>
    <col min="5904" max="5904" width="13" style="1" customWidth="1"/>
    <col min="5905" max="5905" width="9.140625" style="1"/>
    <col min="5906" max="5906" width="23.140625" style="1" customWidth="1"/>
    <col min="5907" max="5907" width="13.42578125" style="1" customWidth="1"/>
    <col min="5908" max="6146" width="9.140625" style="1"/>
    <col min="6147" max="6147" width="17.140625" style="1" customWidth="1"/>
    <col min="6148" max="6148" width="5.5703125" style="1" customWidth="1"/>
    <col min="6149" max="6149" width="28.85546875" style="1" customWidth="1"/>
    <col min="6150" max="6150" width="10.7109375" style="1" customWidth="1"/>
    <col min="6151" max="6151" width="11.7109375" style="1" bestFit="1" customWidth="1"/>
    <col min="6152" max="6152" width="11.28515625" style="1" customWidth="1"/>
    <col min="6153" max="6153" width="11.140625" style="1" customWidth="1"/>
    <col min="6154" max="6154" width="9.42578125" style="1" customWidth="1"/>
    <col min="6155" max="6155" width="14.28515625" style="1" bestFit="1" customWidth="1"/>
    <col min="6156" max="6156" width="15.28515625" style="1" customWidth="1"/>
    <col min="6157" max="6157" width="9.140625" style="1"/>
    <col min="6158" max="6158" width="13.7109375" style="1" customWidth="1"/>
    <col min="6159" max="6159" width="9.140625" style="1"/>
    <col min="6160" max="6160" width="13" style="1" customWidth="1"/>
    <col min="6161" max="6161" width="9.140625" style="1"/>
    <col min="6162" max="6162" width="23.140625" style="1" customWidth="1"/>
    <col min="6163" max="6163" width="13.42578125" style="1" customWidth="1"/>
    <col min="6164" max="6402" width="9.140625" style="1"/>
    <col min="6403" max="6403" width="17.140625" style="1" customWidth="1"/>
    <col min="6404" max="6404" width="5.5703125" style="1" customWidth="1"/>
    <col min="6405" max="6405" width="28.85546875" style="1" customWidth="1"/>
    <col min="6406" max="6406" width="10.7109375" style="1" customWidth="1"/>
    <col min="6407" max="6407" width="11.7109375" style="1" bestFit="1" customWidth="1"/>
    <col min="6408" max="6408" width="11.28515625" style="1" customWidth="1"/>
    <col min="6409" max="6409" width="11.140625" style="1" customWidth="1"/>
    <col min="6410" max="6410" width="9.42578125" style="1" customWidth="1"/>
    <col min="6411" max="6411" width="14.28515625" style="1" bestFit="1" customWidth="1"/>
    <col min="6412" max="6412" width="15.28515625" style="1" customWidth="1"/>
    <col min="6413" max="6413" width="9.140625" style="1"/>
    <col min="6414" max="6414" width="13.7109375" style="1" customWidth="1"/>
    <col min="6415" max="6415" width="9.140625" style="1"/>
    <col min="6416" max="6416" width="13" style="1" customWidth="1"/>
    <col min="6417" max="6417" width="9.140625" style="1"/>
    <col min="6418" max="6418" width="23.140625" style="1" customWidth="1"/>
    <col min="6419" max="6419" width="13.42578125" style="1" customWidth="1"/>
    <col min="6420" max="6658" width="9.140625" style="1"/>
    <col min="6659" max="6659" width="17.140625" style="1" customWidth="1"/>
    <col min="6660" max="6660" width="5.5703125" style="1" customWidth="1"/>
    <col min="6661" max="6661" width="28.85546875" style="1" customWidth="1"/>
    <col min="6662" max="6662" width="10.7109375" style="1" customWidth="1"/>
    <col min="6663" max="6663" width="11.7109375" style="1" bestFit="1" customWidth="1"/>
    <col min="6664" max="6664" width="11.28515625" style="1" customWidth="1"/>
    <col min="6665" max="6665" width="11.140625" style="1" customWidth="1"/>
    <col min="6666" max="6666" width="9.42578125" style="1" customWidth="1"/>
    <col min="6667" max="6667" width="14.28515625" style="1" bestFit="1" customWidth="1"/>
    <col min="6668" max="6668" width="15.28515625" style="1" customWidth="1"/>
    <col min="6669" max="6669" width="9.140625" style="1"/>
    <col min="6670" max="6670" width="13.7109375" style="1" customWidth="1"/>
    <col min="6671" max="6671" width="9.140625" style="1"/>
    <col min="6672" max="6672" width="13" style="1" customWidth="1"/>
    <col min="6673" max="6673" width="9.140625" style="1"/>
    <col min="6674" max="6674" width="23.140625" style="1" customWidth="1"/>
    <col min="6675" max="6675" width="13.42578125" style="1" customWidth="1"/>
    <col min="6676" max="6914" width="9.140625" style="1"/>
    <col min="6915" max="6915" width="17.140625" style="1" customWidth="1"/>
    <col min="6916" max="6916" width="5.5703125" style="1" customWidth="1"/>
    <col min="6917" max="6917" width="28.85546875" style="1" customWidth="1"/>
    <col min="6918" max="6918" width="10.7109375" style="1" customWidth="1"/>
    <col min="6919" max="6919" width="11.7109375" style="1" bestFit="1" customWidth="1"/>
    <col min="6920" max="6920" width="11.28515625" style="1" customWidth="1"/>
    <col min="6921" max="6921" width="11.140625" style="1" customWidth="1"/>
    <col min="6922" max="6922" width="9.42578125" style="1" customWidth="1"/>
    <col min="6923" max="6923" width="14.28515625" style="1" bestFit="1" customWidth="1"/>
    <col min="6924" max="6924" width="15.28515625" style="1" customWidth="1"/>
    <col min="6925" max="6925" width="9.140625" style="1"/>
    <col min="6926" max="6926" width="13.7109375" style="1" customWidth="1"/>
    <col min="6927" max="6927" width="9.140625" style="1"/>
    <col min="6928" max="6928" width="13" style="1" customWidth="1"/>
    <col min="6929" max="6929" width="9.140625" style="1"/>
    <col min="6930" max="6930" width="23.140625" style="1" customWidth="1"/>
    <col min="6931" max="6931" width="13.42578125" style="1" customWidth="1"/>
    <col min="6932" max="7170" width="9.140625" style="1"/>
    <col min="7171" max="7171" width="17.140625" style="1" customWidth="1"/>
    <col min="7172" max="7172" width="5.5703125" style="1" customWidth="1"/>
    <col min="7173" max="7173" width="28.85546875" style="1" customWidth="1"/>
    <col min="7174" max="7174" width="10.7109375" style="1" customWidth="1"/>
    <col min="7175" max="7175" width="11.7109375" style="1" bestFit="1" customWidth="1"/>
    <col min="7176" max="7176" width="11.28515625" style="1" customWidth="1"/>
    <col min="7177" max="7177" width="11.140625" style="1" customWidth="1"/>
    <col min="7178" max="7178" width="9.42578125" style="1" customWidth="1"/>
    <col min="7179" max="7179" width="14.28515625" style="1" bestFit="1" customWidth="1"/>
    <col min="7180" max="7180" width="15.28515625" style="1" customWidth="1"/>
    <col min="7181" max="7181" width="9.140625" style="1"/>
    <col min="7182" max="7182" width="13.7109375" style="1" customWidth="1"/>
    <col min="7183" max="7183" width="9.140625" style="1"/>
    <col min="7184" max="7184" width="13" style="1" customWidth="1"/>
    <col min="7185" max="7185" width="9.140625" style="1"/>
    <col min="7186" max="7186" width="23.140625" style="1" customWidth="1"/>
    <col min="7187" max="7187" width="13.42578125" style="1" customWidth="1"/>
    <col min="7188" max="7426" width="9.140625" style="1"/>
    <col min="7427" max="7427" width="17.140625" style="1" customWidth="1"/>
    <col min="7428" max="7428" width="5.5703125" style="1" customWidth="1"/>
    <col min="7429" max="7429" width="28.85546875" style="1" customWidth="1"/>
    <col min="7430" max="7430" width="10.7109375" style="1" customWidth="1"/>
    <col min="7431" max="7431" width="11.7109375" style="1" bestFit="1" customWidth="1"/>
    <col min="7432" max="7432" width="11.28515625" style="1" customWidth="1"/>
    <col min="7433" max="7433" width="11.140625" style="1" customWidth="1"/>
    <col min="7434" max="7434" width="9.42578125" style="1" customWidth="1"/>
    <col min="7435" max="7435" width="14.28515625" style="1" bestFit="1" customWidth="1"/>
    <col min="7436" max="7436" width="15.28515625" style="1" customWidth="1"/>
    <col min="7437" max="7437" width="9.140625" style="1"/>
    <col min="7438" max="7438" width="13.7109375" style="1" customWidth="1"/>
    <col min="7439" max="7439" width="9.140625" style="1"/>
    <col min="7440" max="7440" width="13" style="1" customWidth="1"/>
    <col min="7441" max="7441" width="9.140625" style="1"/>
    <col min="7442" max="7442" width="23.140625" style="1" customWidth="1"/>
    <col min="7443" max="7443" width="13.42578125" style="1" customWidth="1"/>
    <col min="7444" max="7682" width="9.140625" style="1"/>
    <col min="7683" max="7683" width="17.140625" style="1" customWidth="1"/>
    <col min="7684" max="7684" width="5.5703125" style="1" customWidth="1"/>
    <col min="7685" max="7685" width="28.85546875" style="1" customWidth="1"/>
    <col min="7686" max="7686" width="10.7109375" style="1" customWidth="1"/>
    <col min="7687" max="7687" width="11.7109375" style="1" bestFit="1" customWidth="1"/>
    <col min="7688" max="7688" width="11.28515625" style="1" customWidth="1"/>
    <col min="7689" max="7689" width="11.140625" style="1" customWidth="1"/>
    <col min="7690" max="7690" width="9.42578125" style="1" customWidth="1"/>
    <col min="7691" max="7691" width="14.28515625" style="1" bestFit="1" customWidth="1"/>
    <col min="7692" max="7692" width="15.28515625" style="1" customWidth="1"/>
    <col min="7693" max="7693" width="9.140625" style="1"/>
    <col min="7694" max="7694" width="13.7109375" style="1" customWidth="1"/>
    <col min="7695" max="7695" width="9.140625" style="1"/>
    <col min="7696" max="7696" width="13" style="1" customWidth="1"/>
    <col min="7697" max="7697" width="9.140625" style="1"/>
    <col min="7698" max="7698" width="23.140625" style="1" customWidth="1"/>
    <col min="7699" max="7699" width="13.42578125" style="1" customWidth="1"/>
    <col min="7700" max="7938" width="9.140625" style="1"/>
    <col min="7939" max="7939" width="17.140625" style="1" customWidth="1"/>
    <col min="7940" max="7940" width="5.5703125" style="1" customWidth="1"/>
    <col min="7941" max="7941" width="28.85546875" style="1" customWidth="1"/>
    <col min="7942" max="7942" width="10.7109375" style="1" customWidth="1"/>
    <col min="7943" max="7943" width="11.7109375" style="1" bestFit="1" customWidth="1"/>
    <col min="7944" max="7944" width="11.28515625" style="1" customWidth="1"/>
    <col min="7945" max="7945" width="11.140625" style="1" customWidth="1"/>
    <col min="7946" max="7946" width="9.42578125" style="1" customWidth="1"/>
    <col min="7947" max="7947" width="14.28515625" style="1" bestFit="1" customWidth="1"/>
    <col min="7948" max="7948" width="15.28515625" style="1" customWidth="1"/>
    <col min="7949" max="7949" width="9.140625" style="1"/>
    <col min="7950" max="7950" width="13.7109375" style="1" customWidth="1"/>
    <col min="7951" max="7951" width="9.140625" style="1"/>
    <col min="7952" max="7952" width="13" style="1" customWidth="1"/>
    <col min="7953" max="7953" width="9.140625" style="1"/>
    <col min="7954" max="7954" width="23.140625" style="1" customWidth="1"/>
    <col min="7955" max="7955" width="13.42578125" style="1" customWidth="1"/>
    <col min="7956" max="8194" width="9.140625" style="1"/>
    <col min="8195" max="8195" width="17.140625" style="1" customWidth="1"/>
    <col min="8196" max="8196" width="5.5703125" style="1" customWidth="1"/>
    <col min="8197" max="8197" width="28.85546875" style="1" customWidth="1"/>
    <col min="8198" max="8198" width="10.7109375" style="1" customWidth="1"/>
    <col min="8199" max="8199" width="11.7109375" style="1" bestFit="1" customWidth="1"/>
    <col min="8200" max="8200" width="11.28515625" style="1" customWidth="1"/>
    <col min="8201" max="8201" width="11.140625" style="1" customWidth="1"/>
    <col min="8202" max="8202" width="9.42578125" style="1" customWidth="1"/>
    <col min="8203" max="8203" width="14.28515625" style="1" bestFit="1" customWidth="1"/>
    <col min="8204" max="8204" width="15.28515625" style="1" customWidth="1"/>
    <col min="8205" max="8205" width="9.140625" style="1"/>
    <col min="8206" max="8206" width="13.7109375" style="1" customWidth="1"/>
    <col min="8207" max="8207" width="9.140625" style="1"/>
    <col min="8208" max="8208" width="13" style="1" customWidth="1"/>
    <col min="8209" max="8209" width="9.140625" style="1"/>
    <col min="8210" max="8210" width="23.140625" style="1" customWidth="1"/>
    <col min="8211" max="8211" width="13.42578125" style="1" customWidth="1"/>
    <col min="8212" max="8450" width="9.140625" style="1"/>
    <col min="8451" max="8451" width="17.140625" style="1" customWidth="1"/>
    <col min="8452" max="8452" width="5.5703125" style="1" customWidth="1"/>
    <col min="8453" max="8453" width="28.85546875" style="1" customWidth="1"/>
    <col min="8454" max="8454" width="10.7109375" style="1" customWidth="1"/>
    <col min="8455" max="8455" width="11.7109375" style="1" bestFit="1" customWidth="1"/>
    <col min="8456" max="8456" width="11.28515625" style="1" customWidth="1"/>
    <col min="8457" max="8457" width="11.140625" style="1" customWidth="1"/>
    <col min="8458" max="8458" width="9.42578125" style="1" customWidth="1"/>
    <col min="8459" max="8459" width="14.28515625" style="1" bestFit="1" customWidth="1"/>
    <col min="8460" max="8460" width="15.28515625" style="1" customWidth="1"/>
    <col min="8461" max="8461" width="9.140625" style="1"/>
    <col min="8462" max="8462" width="13.7109375" style="1" customWidth="1"/>
    <col min="8463" max="8463" width="9.140625" style="1"/>
    <col min="8464" max="8464" width="13" style="1" customWidth="1"/>
    <col min="8465" max="8465" width="9.140625" style="1"/>
    <col min="8466" max="8466" width="23.140625" style="1" customWidth="1"/>
    <col min="8467" max="8467" width="13.42578125" style="1" customWidth="1"/>
    <col min="8468" max="8706" width="9.140625" style="1"/>
    <col min="8707" max="8707" width="17.140625" style="1" customWidth="1"/>
    <col min="8708" max="8708" width="5.5703125" style="1" customWidth="1"/>
    <col min="8709" max="8709" width="28.85546875" style="1" customWidth="1"/>
    <col min="8710" max="8710" width="10.7109375" style="1" customWidth="1"/>
    <col min="8711" max="8711" width="11.7109375" style="1" bestFit="1" customWidth="1"/>
    <col min="8712" max="8712" width="11.28515625" style="1" customWidth="1"/>
    <col min="8713" max="8713" width="11.140625" style="1" customWidth="1"/>
    <col min="8714" max="8714" width="9.42578125" style="1" customWidth="1"/>
    <col min="8715" max="8715" width="14.28515625" style="1" bestFit="1" customWidth="1"/>
    <col min="8716" max="8716" width="15.28515625" style="1" customWidth="1"/>
    <col min="8717" max="8717" width="9.140625" style="1"/>
    <col min="8718" max="8718" width="13.7109375" style="1" customWidth="1"/>
    <col min="8719" max="8719" width="9.140625" style="1"/>
    <col min="8720" max="8720" width="13" style="1" customWidth="1"/>
    <col min="8721" max="8721" width="9.140625" style="1"/>
    <col min="8722" max="8722" width="23.140625" style="1" customWidth="1"/>
    <col min="8723" max="8723" width="13.42578125" style="1" customWidth="1"/>
    <col min="8724" max="8962" width="9.140625" style="1"/>
    <col min="8963" max="8963" width="17.140625" style="1" customWidth="1"/>
    <col min="8964" max="8964" width="5.5703125" style="1" customWidth="1"/>
    <col min="8965" max="8965" width="28.85546875" style="1" customWidth="1"/>
    <col min="8966" max="8966" width="10.7109375" style="1" customWidth="1"/>
    <col min="8967" max="8967" width="11.7109375" style="1" bestFit="1" customWidth="1"/>
    <col min="8968" max="8968" width="11.28515625" style="1" customWidth="1"/>
    <col min="8969" max="8969" width="11.140625" style="1" customWidth="1"/>
    <col min="8970" max="8970" width="9.42578125" style="1" customWidth="1"/>
    <col min="8971" max="8971" width="14.28515625" style="1" bestFit="1" customWidth="1"/>
    <col min="8972" max="8972" width="15.28515625" style="1" customWidth="1"/>
    <col min="8973" max="8973" width="9.140625" style="1"/>
    <col min="8974" max="8974" width="13.7109375" style="1" customWidth="1"/>
    <col min="8975" max="8975" width="9.140625" style="1"/>
    <col min="8976" max="8976" width="13" style="1" customWidth="1"/>
    <col min="8977" max="8977" width="9.140625" style="1"/>
    <col min="8978" max="8978" width="23.140625" style="1" customWidth="1"/>
    <col min="8979" max="8979" width="13.42578125" style="1" customWidth="1"/>
    <col min="8980" max="9218" width="9.140625" style="1"/>
    <col min="9219" max="9219" width="17.140625" style="1" customWidth="1"/>
    <col min="9220" max="9220" width="5.5703125" style="1" customWidth="1"/>
    <col min="9221" max="9221" width="28.85546875" style="1" customWidth="1"/>
    <col min="9222" max="9222" width="10.7109375" style="1" customWidth="1"/>
    <col min="9223" max="9223" width="11.7109375" style="1" bestFit="1" customWidth="1"/>
    <col min="9224" max="9224" width="11.28515625" style="1" customWidth="1"/>
    <col min="9225" max="9225" width="11.140625" style="1" customWidth="1"/>
    <col min="9226" max="9226" width="9.42578125" style="1" customWidth="1"/>
    <col min="9227" max="9227" width="14.28515625" style="1" bestFit="1" customWidth="1"/>
    <col min="9228" max="9228" width="15.28515625" style="1" customWidth="1"/>
    <col min="9229" max="9229" width="9.140625" style="1"/>
    <col min="9230" max="9230" width="13.7109375" style="1" customWidth="1"/>
    <col min="9231" max="9231" width="9.140625" style="1"/>
    <col min="9232" max="9232" width="13" style="1" customWidth="1"/>
    <col min="9233" max="9233" width="9.140625" style="1"/>
    <col min="9234" max="9234" width="23.140625" style="1" customWidth="1"/>
    <col min="9235" max="9235" width="13.42578125" style="1" customWidth="1"/>
    <col min="9236" max="9474" width="9.140625" style="1"/>
    <col min="9475" max="9475" width="17.140625" style="1" customWidth="1"/>
    <col min="9476" max="9476" width="5.5703125" style="1" customWidth="1"/>
    <col min="9477" max="9477" width="28.85546875" style="1" customWidth="1"/>
    <col min="9478" max="9478" width="10.7109375" style="1" customWidth="1"/>
    <col min="9479" max="9479" width="11.7109375" style="1" bestFit="1" customWidth="1"/>
    <col min="9480" max="9480" width="11.28515625" style="1" customWidth="1"/>
    <col min="9481" max="9481" width="11.140625" style="1" customWidth="1"/>
    <col min="9482" max="9482" width="9.42578125" style="1" customWidth="1"/>
    <col min="9483" max="9483" width="14.28515625" style="1" bestFit="1" customWidth="1"/>
    <col min="9484" max="9484" width="15.28515625" style="1" customWidth="1"/>
    <col min="9485" max="9485" width="9.140625" style="1"/>
    <col min="9486" max="9486" width="13.7109375" style="1" customWidth="1"/>
    <col min="9487" max="9487" width="9.140625" style="1"/>
    <col min="9488" max="9488" width="13" style="1" customWidth="1"/>
    <col min="9489" max="9489" width="9.140625" style="1"/>
    <col min="9490" max="9490" width="23.140625" style="1" customWidth="1"/>
    <col min="9491" max="9491" width="13.42578125" style="1" customWidth="1"/>
    <col min="9492" max="9730" width="9.140625" style="1"/>
    <col min="9731" max="9731" width="17.140625" style="1" customWidth="1"/>
    <col min="9732" max="9732" width="5.5703125" style="1" customWidth="1"/>
    <col min="9733" max="9733" width="28.85546875" style="1" customWidth="1"/>
    <col min="9734" max="9734" width="10.7109375" style="1" customWidth="1"/>
    <col min="9735" max="9735" width="11.7109375" style="1" bestFit="1" customWidth="1"/>
    <col min="9736" max="9736" width="11.28515625" style="1" customWidth="1"/>
    <col min="9737" max="9737" width="11.140625" style="1" customWidth="1"/>
    <col min="9738" max="9738" width="9.42578125" style="1" customWidth="1"/>
    <col min="9739" max="9739" width="14.28515625" style="1" bestFit="1" customWidth="1"/>
    <col min="9740" max="9740" width="15.28515625" style="1" customWidth="1"/>
    <col min="9741" max="9741" width="9.140625" style="1"/>
    <col min="9742" max="9742" width="13.7109375" style="1" customWidth="1"/>
    <col min="9743" max="9743" width="9.140625" style="1"/>
    <col min="9744" max="9744" width="13" style="1" customWidth="1"/>
    <col min="9745" max="9745" width="9.140625" style="1"/>
    <col min="9746" max="9746" width="23.140625" style="1" customWidth="1"/>
    <col min="9747" max="9747" width="13.42578125" style="1" customWidth="1"/>
    <col min="9748" max="9986" width="9.140625" style="1"/>
    <col min="9987" max="9987" width="17.140625" style="1" customWidth="1"/>
    <col min="9988" max="9988" width="5.5703125" style="1" customWidth="1"/>
    <col min="9989" max="9989" width="28.85546875" style="1" customWidth="1"/>
    <col min="9990" max="9990" width="10.7109375" style="1" customWidth="1"/>
    <col min="9991" max="9991" width="11.7109375" style="1" bestFit="1" customWidth="1"/>
    <col min="9992" max="9992" width="11.28515625" style="1" customWidth="1"/>
    <col min="9993" max="9993" width="11.140625" style="1" customWidth="1"/>
    <col min="9994" max="9994" width="9.42578125" style="1" customWidth="1"/>
    <col min="9995" max="9995" width="14.28515625" style="1" bestFit="1" customWidth="1"/>
    <col min="9996" max="9996" width="15.28515625" style="1" customWidth="1"/>
    <col min="9997" max="9997" width="9.140625" style="1"/>
    <col min="9998" max="9998" width="13.7109375" style="1" customWidth="1"/>
    <col min="9999" max="9999" width="9.140625" style="1"/>
    <col min="10000" max="10000" width="13" style="1" customWidth="1"/>
    <col min="10001" max="10001" width="9.140625" style="1"/>
    <col min="10002" max="10002" width="23.140625" style="1" customWidth="1"/>
    <col min="10003" max="10003" width="13.42578125" style="1" customWidth="1"/>
    <col min="10004" max="10242" width="9.140625" style="1"/>
    <col min="10243" max="10243" width="17.140625" style="1" customWidth="1"/>
    <col min="10244" max="10244" width="5.5703125" style="1" customWidth="1"/>
    <col min="10245" max="10245" width="28.85546875" style="1" customWidth="1"/>
    <col min="10246" max="10246" width="10.7109375" style="1" customWidth="1"/>
    <col min="10247" max="10247" width="11.7109375" style="1" bestFit="1" customWidth="1"/>
    <col min="10248" max="10248" width="11.28515625" style="1" customWidth="1"/>
    <col min="10249" max="10249" width="11.140625" style="1" customWidth="1"/>
    <col min="10250" max="10250" width="9.42578125" style="1" customWidth="1"/>
    <col min="10251" max="10251" width="14.28515625" style="1" bestFit="1" customWidth="1"/>
    <col min="10252" max="10252" width="15.28515625" style="1" customWidth="1"/>
    <col min="10253" max="10253" width="9.140625" style="1"/>
    <col min="10254" max="10254" width="13.7109375" style="1" customWidth="1"/>
    <col min="10255" max="10255" width="9.140625" style="1"/>
    <col min="10256" max="10256" width="13" style="1" customWidth="1"/>
    <col min="10257" max="10257" width="9.140625" style="1"/>
    <col min="10258" max="10258" width="23.140625" style="1" customWidth="1"/>
    <col min="10259" max="10259" width="13.42578125" style="1" customWidth="1"/>
    <col min="10260" max="10498" width="9.140625" style="1"/>
    <col min="10499" max="10499" width="17.140625" style="1" customWidth="1"/>
    <col min="10500" max="10500" width="5.5703125" style="1" customWidth="1"/>
    <col min="10501" max="10501" width="28.85546875" style="1" customWidth="1"/>
    <col min="10502" max="10502" width="10.7109375" style="1" customWidth="1"/>
    <col min="10503" max="10503" width="11.7109375" style="1" bestFit="1" customWidth="1"/>
    <col min="10504" max="10504" width="11.28515625" style="1" customWidth="1"/>
    <col min="10505" max="10505" width="11.140625" style="1" customWidth="1"/>
    <col min="10506" max="10506" width="9.42578125" style="1" customWidth="1"/>
    <col min="10507" max="10507" width="14.28515625" style="1" bestFit="1" customWidth="1"/>
    <col min="10508" max="10508" width="15.28515625" style="1" customWidth="1"/>
    <col min="10509" max="10509" width="9.140625" style="1"/>
    <col min="10510" max="10510" width="13.7109375" style="1" customWidth="1"/>
    <col min="10511" max="10511" width="9.140625" style="1"/>
    <col min="10512" max="10512" width="13" style="1" customWidth="1"/>
    <col min="10513" max="10513" width="9.140625" style="1"/>
    <col min="10514" max="10514" width="23.140625" style="1" customWidth="1"/>
    <col min="10515" max="10515" width="13.42578125" style="1" customWidth="1"/>
    <col min="10516" max="10754" width="9.140625" style="1"/>
    <col min="10755" max="10755" width="17.140625" style="1" customWidth="1"/>
    <col min="10756" max="10756" width="5.5703125" style="1" customWidth="1"/>
    <col min="10757" max="10757" width="28.85546875" style="1" customWidth="1"/>
    <col min="10758" max="10758" width="10.7109375" style="1" customWidth="1"/>
    <col min="10759" max="10759" width="11.7109375" style="1" bestFit="1" customWidth="1"/>
    <col min="10760" max="10760" width="11.28515625" style="1" customWidth="1"/>
    <col min="10761" max="10761" width="11.140625" style="1" customWidth="1"/>
    <col min="10762" max="10762" width="9.42578125" style="1" customWidth="1"/>
    <col min="10763" max="10763" width="14.28515625" style="1" bestFit="1" customWidth="1"/>
    <col min="10764" max="10764" width="15.28515625" style="1" customWidth="1"/>
    <col min="10765" max="10765" width="9.140625" style="1"/>
    <col min="10766" max="10766" width="13.7109375" style="1" customWidth="1"/>
    <col min="10767" max="10767" width="9.140625" style="1"/>
    <col min="10768" max="10768" width="13" style="1" customWidth="1"/>
    <col min="10769" max="10769" width="9.140625" style="1"/>
    <col min="10770" max="10770" width="23.140625" style="1" customWidth="1"/>
    <col min="10771" max="10771" width="13.42578125" style="1" customWidth="1"/>
    <col min="10772" max="11010" width="9.140625" style="1"/>
    <col min="11011" max="11011" width="17.140625" style="1" customWidth="1"/>
    <col min="11012" max="11012" width="5.5703125" style="1" customWidth="1"/>
    <col min="11013" max="11013" width="28.85546875" style="1" customWidth="1"/>
    <col min="11014" max="11014" width="10.7109375" style="1" customWidth="1"/>
    <col min="11015" max="11015" width="11.7109375" style="1" bestFit="1" customWidth="1"/>
    <col min="11016" max="11016" width="11.28515625" style="1" customWidth="1"/>
    <col min="11017" max="11017" width="11.140625" style="1" customWidth="1"/>
    <col min="11018" max="11018" width="9.42578125" style="1" customWidth="1"/>
    <col min="11019" max="11019" width="14.28515625" style="1" bestFit="1" customWidth="1"/>
    <col min="11020" max="11020" width="15.28515625" style="1" customWidth="1"/>
    <col min="11021" max="11021" width="9.140625" style="1"/>
    <col min="11022" max="11022" width="13.7109375" style="1" customWidth="1"/>
    <col min="11023" max="11023" width="9.140625" style="1"/>
    <col min="11024" max="11024" width="13" style="1" customWidth="1"/>
    <col min="11025" max="11025" width="9.140625" style="1"/>
    <col min="11026" max="11026" width="23.140625" style="1" customWidth="1"/>
    <col min="11027" max="11027" width="13.42578125" style="1" customWidth="1"/>
    <col min="11028" max="11266" width="9.140625" style="1"/>
    <col min="11267" max="11267" width="17.140625" style="1" customWidth="1"/>
    <col min="11268" max="11268" width="5.5703125" style="1" customWidth="1"/>
    <col min="11269" max="11269" width="28.85546875" style="1" customWidth="1"/>
    <col min="11270" max="11270" width="10.7109375" style="1" customWidth="1"/>
    <col min="11271" max="11271" width="11.7109375" style="1" bestFit="1" customWidth="1"/>
    <col min="11272" max="11272" width="11.28515625" style="1" customWidth="1"/>
    <col min="11273" max="11273" width="11.140625" style="1" customWidth="1"/>
    <col min="11274" max="11274" width="9.42578125" style="1" customWidth="1"/>
    <col min="11275" max="11275" width="14.28515625" style="1" bestFit="1" customWidth="1"/>
    <col min="11276" max="11276" width="15.28515625" style="1" customWidth="1"/>
    <col min="11277" max="11277" width="9.140625" style="1"/>
    <col min="11278" max="11278" width="13.7109375" style="1" customWidth="1"/>
    <col min="11279" max="11279" width="9.140625" style="1"/>
    <col min="11280" max="11280" width="13" style="1" customWidth="1"/>
    <col min="11281" max="11281" width="9.140625" style="1"/>
    <col min="11282" max="11282" width="23.140625" style="1" customWidth="1"/>
    <col min="11283" max="11283" width="13.42578125" style="1" customWidth="1"/>
    <col min="11284" max="11522" width="9.140625" style="1"/>
    <col min="11523" max="11523" width="17.140625" style="1" customWidth="1"/>
    <col min="11524" max="11524" width="5.5703125" style="1" customWidth="1"/>
    <col min="11525" max="11525" width="28.85546875" style="1" customWidth="1"/>
    <col min="11526" max="11526" width="10.7109375" style="1" customWidth="1"/>
    <col min="11527" max="11527" width="11.7109375" style="1" bestFit="1" customWidth="1"/>
    <col min="11528" max="11528" width="11.28515625" style="1" customWidth="1"/>
    <col min="11529" max="11529" width="11.140625" style="1" customWidth="1"/>
    <col min="11530" max="11530" width="9.42578125" style="1" customWidth="1"/>
    <col min="11531" max="11531" width="14.28515625" style="1" bestFit="1" customWidth="1"/>
    <col min="11532" max="11532" width="15.28515625" style="1" customWidth="1"/>
    <col min="11533" max="11533" width="9.140625" style="1"/>
    <col min="11534" max="11534" width="13.7109375" style="1" customWidth="1"/>
    <col min="11535" max="11535" width="9.140625" style="1"/>
    <col min="11536" max="11536" width="13" style="1" customWidth="1"/>
    <col min="11537" max="11537" width="9.140625" style="1"/>
    <col min="11538" max="11538" width="23.140625" style="1" customWidth="1"/>
    <col min="11539" max="11539" width="13.42578125" style="1" customWidth="1"/>
    <col min="11540" max="11778" width="9.140625" style="1"/>
    <col min="11779" max="11779" width="17.140625" style="1" customWidth="1"/>
    <col min="11780" max="11780" width="5.5703125" style="1" customWidth="1"/>
    <col min="11781" max="11781" width="28.85546875" style="1" customWidth="1"/>
    <col min="11782" max="11782" width="10.7109375" style="1" customWidth="1"/>
    <col min="11783" max="11783" width="11.7109375" style="1" bestFit="1" customWidth="1"/>
    <col min="11784" max="11784" width="11.28515625" style="1" customWidth="1"/>
    <col min="11785" max="11785" width="11.140625" style="1" customWidth="1"/>
    <col min="11786" max="11786" width="9.42578125" style="1" customWidth="1"/>
    <col min="11787" max="11787" width="14.28515625" style="1" bestFit="1" customWidth="1"/>
    <col min="11788" max="11788" width="15.28515625" style="1" customWidth="1"/>
    <col min="11789" max="11789" width="9.140625" style="1"/>
    <col min="11790" max="11790" width="13.7109375" style="1" customWidth="1"/>
    <col min="11791" max="11791" width="9.140625" style="1"/>
    <col min="11792" max="11792" width="13" style="1" customWidth="1"/>
    <col min="11793" max="11793" width="9.140625" style="1"/>
    <col min="11794" max="11794" width="23.140625" style="1" customWidth="1"/>
    <col min="11795" max="11795" width="13.42578125" style="1" customWidth="1"/>
    <col min="11796" max="12034" width="9.140625" style="1"/>
    <col min="12035" max="12035" width="17.140625" style="1" customWidth="1"/>
    <col min="12036" max="12036" width="5.5703125" style="1" customWidth="1"/>
    <col min="12037" max="12037" width="28.85546875" style="1" customWidth="1"/>
    <col min="12038" max="12038" width="10.7109375" style="1" customWidth="1"/>
    <col min="12039" max="12039" width="11.7109375" style="1" bestFit="1" customWidth="1"/>
    <col min="12040" max="12040" width="11.28515625" style="1" customWidth="1"/>
    <col min="12041" max="12041" width="11.140625" style="1" customWidth="1"/>
    <col min="12042" max="12042" width="9.42578125" style="1" customWidth="1"/>
    <col min="12043" max="12043" width="14.28515625" style="1" bestFit="1" customWidth="1"/>
    <col min="12044" max="12044" width="15.28515625" style="1" customWidth="1"/>
    <col min="12045" max="12045" width="9.140625" style="1"/>
    <col min="12046" max="12046" width="13.7109375" style="1" customWidth="1"/>
    <col min="12047" max="12047" width="9.140625" style="1"/>
    <col min="12048" max="12048" width="13" style="1" customWidth="1"/>
    <col min="12049" max="12049" width="9.140625" style="1"/>
    <col min="12050" max="12050" width="23.140625" style="1" customWidth="1"/>
    <col min="12051" max="12051" width="13.42578125" style="1" customWidth="1"/>
    <col min="12052" max="12290" width="9.140625" style="1"/>
    <col min="12291" max="12291" width="17.140625" style="1" customWidth="1"/>
    <col min="12292" max="12292" width="5.5703125" style="1" customWidth="1"/>
    <col min="12293" max="12293" width="28.85546875" style="1" customWidth="1"/>
    <col min="12294" max="12294" width="10.7109375" style="1" customWidth="1"/>
    <col min="12295" max="12295" width="11.7109375" style="1" bestFit="1" customWidth="1"/>
    <col min="12296" max="12296" width="11.28515625" style="1" customWidth="1"/>
    <col min="12297" max="12297" width="11.140625" style="1" customWidth="1"/>
    <col min="12298" max="12298" width="9.42578125" style="1" customWidth="1"/>
    <col min="12299" max="12299" width="14.28515625" style="1" bestFit="1" customWidth="1"/>
    <col min="12300" max="12300" width="15.28515625" style="1" customWidth="1"/>
    <col min="12301" max="12301" width="9.140625" style="1"/>
    <col min="12302" max="12302" width="13.7109375" style="1" customWidth="1"/>
    <col min="12303" max="12303" width="9.140625" style="1"/>
    <col min="12304" max="12304" width="13" style="1" customWidth="1"/>
    <col min="12305" max="12305" width="9.140625" style="1"/>
    <col min="12306" max="12306" width="23.140625" style="1" customWidth="1"/>
    <col min="12307" max="12307" width="13.42578125" style="1" customWidth="1"/>
    <col min="12308" max="12546" width="9.140625" style="1"/>
    <col min="12547" max="12547" width="17.140625" style="1" customWidth="1"/>
    <col min="12548" max="12548" width="5.5703125" style="1" customWidth="1"/>
    <col min="12549" max="12549" width="28.85546875" style="1" customWidth="1"/>
    <col min="12550" max="12550" width="10.7109375" style="1" customWidth="1"/>
    <col min="12551" max="12551" width="11.7109375" style="1" bestFit="1" customWidth="1"/>
    <col min="12552" max="12552" width="11.28515625" style="1" customWidth="1"/>
    <col min="12553" max="12553" width="11.140625" style="1" customWidth="1"/>
    <col min="12554" max="12554" width="9.42578125" style="1" customWidth="1"/>
    <col min="12555" max="12555" width="14.28515625" style="1" bestFit="1" customWidth="1"/>
    <col min="12556" max="12556" width="15.28515625" style="1" customWidth="1"/>
    <col min="12557" max="12557" width="9.140625" style="1"/>
    <col min="12558" max="12558" width="13.7109375" style="1" customWidth="1"/>
    <col min="12559" max="12559" width="9.140625" style="1"/>
    <col min="12560" max="12560" width="13" style="1" customWidth="1"/>
    <col min="12561" max="12561" width="9.140625" style="1"/>
    <col min="12562" max="12562" width="23.140625" style="1" customWidth="1"/>
    <col min="12563" max="12563" width="13.42578125" style="1" customWidth="1"/>
    <col min="12564" max="12802" width="9.140625" style="1"/>
    <col min="12803" max="12803" width="17.140625" style="1" customWidth="1"/>
    <col min="12804" max="12804" width="5.5703125" style="1" customWidth="1"/>
    <col min="12805" max="12805" width="28.85546875" style="1" customWidth="1"/>
    <col min="12806" max="12806" width="10.7109375" style="1" customWidth="1"/>
    <col min="12807" max="12807" width="11.7109375" style="1" bestFit="1" customWidth="1"/>
    <col min="12808" max="12808" width="11.28515625" style="1" customWidth="1"/>
    <col min="12809" max="12809" width="11.140625" style="1" customWidth="1"/>
    <col min="12810" max="12810" width="9.42578125" style="1" customWidth="1"/>
    <col min="12811" max="12811" width="14.28515625" style="1" bestFit="1" customWidth="1"/>
    <col min="12812" max="12812" width="15.28515625" style="1" customWidth="1"/>
    <col min="12813" max="12813" width="9.140625" style="1"/>
    <col min="12814" max="12814" width="13.7109375" style="1" customWidth="1"/>
    <col min="12815" max="12815" width="9.140625" style="1"/>
    <col min="12816" max="12816" width="13" style="1" customWidth="1"/>
    <col min="12817" max="12817" width="9.140625" style="1"/>
    <col min="12818" max="12818" width="23.140625" style="1" customWidth="1"/>
    <col min="12819" max="12819" width="13.42578125" style="1" customWidth="1"/>
    <col min="12820" max="13058" width="9.140625" style="1"/>
    <col min="13059" max="13059" width="17.140625" style="1" customWidth="1"/>
    <col min="13060" max="13060" width="5.5703125" style="1" customWidth="1"/>
    <col min="13061" max="13061" width="28.85546875" style="1" customWidth="1"/>
    <col min="13062" max="13062" width="10.7109375" style="1" customWidth="1"/>
    <col min="13063" max="13063" width="11.7109375" style="1" bestFit="1" customWidth="1"/>
    <col min="13064" max="13064" width="11.28515625" style="1" customWidth="1"/>
    <col min="13065" max="13065" width="11.140625" style="1" customWidth="1"/>
    <col min="13066" max="13066" width="9.42578125" style="1" customWidth="1"/>
    <col min="13067" max="13067" width="14.28515625" style="1" bestFit="1" customWidth="1"/>
    <col min="13068" max="13068" width="15.28515625" style="1" customWidth="1"/>
    <col min="13069" max="13069" width="9.140625" style="1"/>
    <col min="13070" max="13070" width="13.7109375" style="1" customWidth="1"/>
    <col min="13071" max="13071" width="9.140625" style="1"/>
    <col min="13072" max="13072" width="13" style="1" customWidth="1"/>
    <col min="13073" max="13073" width="9.140625" style="1"/>
    <col min="13074" max="13074" width="23.140625" style="1" customWidth="1"/>
    <col min="13075" max="13075" width="13.42578125" style="1" customWidth="1"/>
    <col min="13076" max="13314" width="9.140625" style="1"/>
    <col min="13315" max="13315" width="17.140625" style="1" customWidth="1"/>
    <col min="13316" max="13316" width="5.5703125" style="1" customWidth="1"/>
    <col min="13317" max="13317" width="28.85546875" style="1" customWidth="1"/>
    <col min="13318" max="13318" width="10.7109375" style="1" customWidth="1"/>
    <col min="13319" max="13319" width="11.7109375" style="1" bestFit="1" customWidth="1"/>
    <col min="13320" max="13320" width="11.28515625" style="1" customWidth="1"/>
    <col min="13321" max="13321" width="11.140625" style="1" customWidth="1"/>
    <col min="13322" max="13322" width="9.42578125" style="1" customWidth="1"/>
    <col min="13323" max="13323" width="14.28515625" style="1" bestFit="1" customWidth="1"/>
    <col min="13324" max="13324" width="15.28515625" style="1" customWidth="1"/>
    <col min="13325" max="13325" width="9.140625" style="1"/>
    <col min="13326" max="13326" width="13.7109375" style="1" customWidth="1"/>
    <col min="13327" max="13327" width="9.140625" style="1"/>
    <col min="13328" max="13328" width="13" style="1" customWidth="1"/>
    <col min="13329" max="13329" width="9.140625" style="1"/>
    <col min="13330" max="13330" width="23.140625" style="1" customWidth="1"/>
    <col min="13331" max="13331" width="13.42578125" style="1" customWidth="1"/>
    <col min="13332" max="13570" width="9.140625" style="1"/>
    <col min="13571" max="13571" width="17.140625" style="1" customWidth="1"/>
    <col min="13572" max="13572" width="5.5703125" style="1" customWidth="1"/>
    <col min="13573" max="13573" width="28.85546875" style="1" customWidth="1"/>
    <col min="13574" max="13574" width="10.7109375" style="1" customWidth="1"/>
    <col min="13575" max="13575" width="11.7109375" style="1" bestFit="1" customWidth="1"/>
    <col min="13576" max="13576" width="11.28515625" style="1" customWidth="1"/>
    <col min="13577" max="13577" width="11.140625" style="1" customWidth="1"/>
    <col min="13578" max="13578" width="9.42578125" style="1" customWidth="1"/>
    <col min="13579" max="13579" width="14.28515625" style="1" bestFit="1" customWidth="1"/>
    <col min="13580" max="13580" width="15.28515625" style="1" customWidth="1"/>
    <col min="13581" max="13581" width="9.140625" style="1"/>
    <col min="13582" max="13582" width="13.7109375" style="1" customWidth="1"/>
    <col min="13583" max="13583" width="9.140625" style="1"/>
    <col min="13584" max="13584" width="13" style="1" customWidth="1"/>
    <col min="13585" max="13585" width="9.140625" style="1"/>
    <col min="13586" max="13586" width="23.140625" style="1" customWidth="1"/>
    <col min="13587" max="13587" width="13.42578125" style="1" customWidth="1"/>
    <col min="13588" max="13826" width="9.140625" style="1"/>
    <col min="13827" max="13827" width="17.140625" style="1" customWidth="1"/>
    <col min="13828" max="13828" width="5.5703125" style="1" customWidth="1"/>
    <col min="13829" max="13829" width="28.85546875" style="1" customWidth="1"/>
    <col min="13830" max="13830" width="10.7109375" style="1" customWidth="1"/>
    <col min="13831" max="13831" width="11.7109375" style="1" bestFit="1" customWidth="1"/>
    <col min="13832" max="13832" width="11.28515625" style="1" customWidth="1"/>
    <col min="13833" max="13833" width="11.140625" style="1" customWidth="1"/>
    <col min="13834" max="13834" width="9.42578125" style="1" customWidth="1"/>
    <col min="13835" max="13835" width="14.28515625" style="1" bestFit="1" customWidth="1"/>
    <col min="13836" max="13836" width="15.28515625" style="1" customWidth="1"/>
    <col min="13837" max="13837" width="9.140625" style="1"/>
    <col min="13838" max="13838" width="13.7109375" style="1" customWidth="1"/>
    <col min="13839" max="13839" width="9.140625" style="1"/>
    <col min="13840" max="13840" width="13" style="1" customWidth="1"/>
    <col min="13841" max="13841" width="9.140625" style="1"/>
    <col min="13842" max="13842" width="23.140625" style="1" customWidth="1"/>
    <col min="13843" max="13843" width="13.42578125" style="1" customWidth="1"/>
    <col min="13844" max="14082" width="9.140625" style="1"/>
    <col min="14083" max="14083" width="17.140625" style="1" customWidth="1"/>
    <col min="14084" max="14084" width="5.5703125" style="1" customWidth="1"/>
    <col min="14085" max="14085" width="28.85546875" style="1" customWidth="1"/>
    <col min="14086" max="14086" width="10.7109375" style="1" customWidth="1"/>
    <col min="14087" max="14087" width="11.7109375" style="1" bestFit="1" customWidth="1"/>
    <col min="14088" max="14088" width="11.28515625" style="1" customWidth="1"/>
    <col min="14089" max="14089" width="11.140625" style="1" customWidth="1"/>
    <col min="14090" max="14090" width="9.42578125" style="1" customWidth="1"/>
    <col min="14091" max="14091" width="14.28515625" style="1" bestFit="1" customWidth="1"/>
    <col min="14092" max="14092" width="15.28515625" style="1" customWidth="1"/>
    <col min="14093" max="14093" width="9.140625" style="1"/>
    <col min="14094" max="14094" width="13.7109375" style="1" customWidth="1"/>
    <col min="14095" max="14095" width="9.140625" style="1"/>
    <col min="14096" max="14096" width="13" style="1" customWidth="1"/>
    <col min="14097" max="14097" width="9.140625" style="1"/>
    <col min="14098" max="14098" width="23.140625" style="1" customWidth="1"/>
    <col min="14099" max="14099" width="13.42578125" style="1" customWidth="1"/>
    <col min="14100" max="14338" width="9.140625" style="1"/>
    <col min="14339" max="14339" width="17.140625" style="1" customWidth="1"/>
    <col min="14340" max="14340" width="5.5703125" style="1" customWidth="1"/>
    <col min="14341" max="14341" width="28.85546875" style="1" customWidth="1"/>
    <col min="14342" max="14342" width="10.7109375" style="1" customWidth="1"/>
    <col min="14343" max="14343" width="11.7109375" style="1" bestFit="1" customWidth="1"/>
    <col min="14344" max="14344" width="11.28515625" style="1" customWidth="1"/>
    <col min="14345" max="14345" width="11.140625" style="1" customWidth="1"/>
    <col min="14346" max="14346" width="9.42578125" style="1" customWidth="1"/>
    <col min="14347" max="14347" width="14.28515625" style="1" bestFit="1" customWidth="1"/>
    <col min="14348" max="14348" width="15.28515625" style="1" customWidth="1"/>
    <col min="14349" max="14349" width="9.140625" style="1"/>
    <col min="14350" max="14350" width="13.7109375" style="1" customWidth="1"/>
    <col min="14351" max="14351" width="9.140625" style="1"/>
    <col min="14352" max="14352" width="13" style="1" customWidth="1"/>
    <col min="14353" max="14353" width="9.140625" style="1"/>
    <col min="14354" max="14354" width="23.140625" style="1" customWidth="1"/>
    <col min="14355" max="14355" width="13.42578125" style="1" customWidth="1"/>
    <col min="14356" max="14594" width="9.140625" style="1"/>
    <col min="14595" max="14595" width="17.140625" style="1" customWidth="1"/>
    <col min="14596" max="14596" width="5.5703125" style="1" customWidth="1"/>
    <col min="14597" max="14597" width="28.85546875" style="1" customWidth="1"/>
    <col min="14598" max="14598" width="10.7109375" style="1" customWidth="1"/>
    <col min="14599" max="14599" width="11.7109375" style="1" bestFit="1" customWidth="1"/>
    <col min="14600" max="14600" width="11.28515625" style="1" customWidth="1"/>
    <col min="14601" max="14601" width="11.140625" style="1" customWidth="1"/>
    <col min="14602" max="14602" width="9.42578125" style="1" customWidth="1"/>
    <col min="14603" max="14603" width="14.28515625" style="1" bestFit="1" customWidth="1"/>
    <col min="14604" max="14604" width="15.28515625" style="1" customWidth="1"/>
    <col min="14605" max="14605" width="9.140625" style="1"/>
    <col min="14606" max="14606" width="13.7109375" style="1" customWidth="1"/>
    <col min="14607" max="14607" width="9.140625" style="1"/>
    <col min="14608" max="14608" width="13" style="1" customWidth="1"/>
    <col min="14609" max="14609" width="9.140625" style="1"/>
    <col min="14610" max="14610" width="23.140625" style="1" customWidth="1"/>
    <col min="14611" max="14611" width="13.42578125" style="1" customWidth="1"/>
    <col min="14612" max="14850" width="9.140625" style="1"/>
    <col min="14851" max="14851" width="17.140625" style="1" customWidth="1"/>
    <col min="14852" max="14852" width="5.5703125" style="1" customWidth="1"/>
    <col min="14853" max="14853" width="28.85546875" style="1" customWidth="1"/>
    <col min="14854" max="14854" width="10.7109375" style="1" customWidth="1"/>
    <col min="14855" max="14855" width="11.7109375" style="1" bestFit="1" customWidth="1"/>
    <col min="14856" max="14856" width="11.28515625" style="1" customWidth="1"/>
    <col min="14857" max="14857" width="11.140625" style="1" customWidth="1"/>
    <col min="14858" max="14858" width="9.42578125" style="1" customWidth="1"/>
    <col min="14859" max="14859" width="14.28515625" style="1" bestFit="1" customWidth="1"/>
    <col min="14860" max="14860" width="15.28515625" style="1" customWidth="1"/>
    <col min="14861" max="14861" width="9.140625" style="1"/>
    <col min="14862" max="14862" width="13.7109375" style="1" customWidth="1"/>
    <col min="14863" max="14863" width="9.140625" style="1"/>
    <col min="14864" max="14864" width="13" style="1" customWidth="1"/>
    <col min="14865" max="14865" width="9.140625" style="1"/>
    <col min="14866" max="14866" width="23.140625" style="1" customWidth="1"/>
    <col min="14867" max="14867" width="13.42578125" style="1" customWidth="1"/>
    <col min="14868" max="15106" width="9.140625" style="1"/>
    <col min="15107" max="15107" width="17.140625" style="1" customWidth="1"/>
    <col min="15108" max="15108" width="5.5703125" style="1" customWidth="1"/>
    <col min="15109" max="15109" width="28.85546875" style="1" customWidth="1"/>
    <col min="15110" max="15110" width="10.7109375" style="1" customWidth="1"/>
    <col min="15111" max="15111" width="11.7109375" style="1" bestFit="1" customWidth="1"/>
    <col min="15112" max="15112" width="11.28515625" style="1" customWidth="1"/>
    <col min="15113" max="15113" width="11.140625" style="1" customWidth="1"/>
    <col min="15114" max="15114" width="9.42578125" style="1" customWidth="1"/>
    <col min="15115" max="15115" width="14.28515625" style="1" bestFit="1" customWidth="1"/>
    <col min="15116" max="15116" width="15.28515625" style="1" customWidth="1"/>
    <col min="15117" max="15117" width="9.140625" style="1"/>
    <col min="15118" max="15118" width="13.7109375" style="1" customWidth="1"/>
    <col min="15119" max="15119" width="9.140625" style="1"/>
    <col min="15120" max="15120" width="13" style="1" customWidth="1"/>
    <col min="15121" max="15121" width="9.140625" style="1"/>
    <col min="15122" max="15122" width="23.140625" style="1" customWidth="1"/>
    <col min="15123" max="15123" width="13.42578125" style="1" customWidth="1"/>
    <col min="15124" max="15362" width="9.140625" style="1"/>
    <col min="15363" max="15363" width="17.140625" style="1" customWidth="1"/>
    <col min="15364" max="15364" width="5.5703125" style="1" customWidth="1"/>
    <col min="15365" max="15365" width="28.85546875" style="1" customWidth="1"/>
    <col min="15366" max="15366" width="10.7109375" style="1" customWidth="1"/>
    <col min="15367" max="15367" width="11.7109375" style="1" bestFit="1" customWidth="1"/>
    <col min="15368" max="15368" width="11.28515625" style="1" customWidth="1"/>
    <col min="15369" max="15369" width="11.140625" style="1" customWidth="1"/>
    <col min="15370" max="15370" width="9.42578125" style="1" customWidth="1"/>
    <col min="15371" max="15371" width="14.28515625" style="1" bestFit="1" customWidth="1"/>
    <col min="15372" max="15372" width="15.28515625" style="1" customWidth="1"/>
    <col min="15373" max="15373" width="9.140625" style="1"/>
    <col min="15374" max="15374" width="13.7109375" style="1" customWidth="1"/>
    <col min="15375" max="15375" width="9.140625" style="1"/>
    <col min="15376" max="15376" width="13" style="1" customWidth="1"/>
    <col min="15377" max="15377" width="9.140625" style="1"/>
    <col min="15378" max="15378" width="23.140625" style="1" customWidth="1"/>
    <col min="15379" max="15379" width="13.42578125" style="1" customWidth="1"/>
    <col min="15380" max="15618" width="9.140625" style="1"/>
    <col min="15619" max="15619" width="17.140625" style="1" customWidth="1"/>
    <col min="15620" max="15620" width="5.5703125" style="1" customWidth="1"/>
    <col min="15621" max="15621" width="28.85546875" style="1" customWidth="1"/>
    <col min="15622" max="15622" width="10.7109375" style="1" customWidth="1"/>
    <col min="15623" max="15623" width="11.7109375" style="1" bestFit="1" customWidth="1"/>
    <col min="15624" max="15624" width="11.28515625" style="1" customWidth="1"/>
    <col min="15625" max="15625" width="11.140625" style="1" customWidth="1"/>
    <col min="15626" max="15626" width="9.42578125" style="1" customWidth="1"/>
    <col min="15627" max="15627" width="14.28515625" style="1" bestFit="1" customWidth="1"/>
    <col min="15628" max="15628" width="15.28515625" style="1" customWidth="1"/>
    <col min="15629" max="15629" width="9.140625" style="1"/>
    <col min="15630" max="15630" width="13.7109375" style="1" customWidth="1"/>
    <col min="15631" max="15631" width="9.140625" style="1"/>
    <col min="15632" max="15632" width="13" style="1" customWidth="1"/>
    <col min="15633" max="15633" width="9.140625" style="1"/>
    <col min="15634" max="15634" width="23.140625" style="1" customWidth="1"/>
    <col min="15635" max="15635" width="13.42578125" style="1" customWidth="1"/>
    <col min="15636" max="15874" width="9.140625" style="1"/>
    <col min="15875" max="15875" width="17.140625" style="1" customWidth="1"/>
    <col min="15876" max="15876" width="5.5703125" style="1" customWidth="1"/>
    <col min="15877" max="15877" width="28.85546875" style="1" customWidth="1"/>
    <col min="15878" max="15878" width="10.7109375" style="1" customWidth="1"/>
    <col min="15879" max="15879" width="11.7109375" style="1" bestFit="1" customWidth="1"/>
    <col min="15880" max="15880" width="11.28515625" style="1" customWidth="1"/>
    <col min="15881" max="15881" width="11.140625" style="1" customWidth="1"/>
    <col min="15882" max="15882" width="9.42578125" style="1" customWidth="1"/>
    <col min="15883" max="15883" width="14.28515625" style="1" bestFit="1" customWidth="1"/>
    <col min="15884" max="15884" width="15.28515625" style="1" customWidth="1"/>
    <col min="15885" max="15885" width="9.140625" style="1"/>
    <col min="15886" max="15886" width="13.7109375" style="1" customWidth="1"/>
    <col min="15887" max="15887" width="9.140625" style="1"/>
    <col min="15888" max="15888" width="13" style="1" customWidth="1"/>
    <col min="15889" max="15889" width="9.140625" style="1"/>
    <col min="15890" max="15890" width="23.140625" style="1" customWidth="1"/>
    <col min="15891" max="15891" width="13.42578125" style="1" customWidth="1"/>
    <col min="15892" max="16130" width="9.140625" style="1"/>
    <col min="16131" max="16131" width="17.140625" style="1" customWidth="1"/>
    <col min="16132" max="16132" width="5.5703125" style="1" customWidth="1"/>
    <col min="16133" max="16133" width="28.85546875" style="1" customWidth="1"/>
    <col min="16134" max="16134" width="10.7109375" style="1" customWidth="1"/>
    <col min="16135" max="16135" width="11.7109375" style="1" bestFit="1" customWidth="1"/>
    <col min="16136" max="16136" width="11.28515625" style="1" customWidth="1"/>
    <col min="16137" max="16137" width="11.140625" style="1" customWidth="1"/>
    <col min="16138" max="16138" width="9.42578125" style="1" customWidth="1"/>
    <col min="16139" max="16139" width="14.28515625" style="1" bestFit="1" customWidth="1"/>
    <col min="16140" max="16140" width="15.28515625" style="1" customWidth="1"/>
    <col min="16141" max="16141" width="9.140625" style="1"/>
    <col min="16142" max="16142" width="13.7109375" style="1" customWidth="1"/>
    <col min="16143" max="16143" width="9.140625" style="1"/>
    <col min="16144" max="16144" width="13" style="1" customWidth="1"/>
    <col min="16145" max="16145" width="9.140625" style="1"/>
    <col min="16146" max="16146" width="23.140625" style="1" customWidth="1"/>
    <col min="16147" max="16147" width="13.42578125" style="1" customWidth="1"/>
    <col min="16148" max="16384" width="9.140625" style="1"/>
  </cols>
  <sheetData>
    <row r="1" spans="3:16">
      <c r="J1" s="156" t="s">
        <v>0</v>
      </c>
      <c r="K1" s="156"/>
      <c r="L1" s="156"/>
      <c r="M1" s="156"/>
      <c r="N1" s="2"/>
      <c r="O1" s="2"/>
      <c r="P1" s="2"/>
    </row>
    <row r="2" spans="3:16" ht="27" customHeight="1">
      <c r="J2" s="157" t="s">
        <v>1</v>
      </c>
      <c r="K2" s="157"/>
      <c r="L2" s="157"/>
      <c r="M2" s="157"/>
      <c r="N2" s="3"/>
      <c r="O2" s="3"/>
      <c r="P2" s="3"/>
    </row>
    <row r="4" spans="3:16">
      <c r="L4" s="4" t="s">
        <v>2</v>
      </c>
    </row>
    <row r="5" spans="3:16">
      <c r="J5" s="158" t="s">
        <v>3</v>
      </c>
      <c r="K5" s="158"/>
      <c r="L5" s="5" t="s">
        <v>4</v>
      </c>
    </row>
    <row r="6" spans="3:16">
      <c r="K6" s="1" t="s">
        <v>5</v>
      </c>
      <c r="L6" s="4"/>
    </row>
    <row r="7" spans="3:16">
      <c r="L7" s="6"/>
    </row>
    <row r="8" spans="3:16">
      <c r="C8" s="153" t="s">
        <v>6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7"/>
      <c r="O8" s="7"/>
      <c r="P8" s="7"/>
    </row>
    <row r="9" spans="3:16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3:16" ht="15" customHeight="1">
      <c r="C10" s="6"/>
      <c r="D10" s="6"/>
      <c r="E10" s="6"/>
      <c r="F10" s="151" t="s">
        <v>7</v>
      </c>
      <c r="G10" s="151"/>
      <c r="H10" s="151" t="s">
        <v>8</v>
      </c>
      <c r="I10" s="151"/>
      <c r="J10" s="6"/>
      <c r="K10" s="6"/>
      <c r="L10" s="6"/>
      <c r="M10" s="6"/>
      <c r="N10" s="6"/>
      <c r="O10" s="6"/>
      <c r="P10" s="6"/>
    </row>
    <row r="11" spans="3:16">
      <c r="C11" s="6"/>
      <c r="D11" s="6"/>
      <c r="E11" s="7" t="s">
        <v>9</v>
      </c>
      <c r="F11" s="151"/>
      <c r="G11" s="151"/>
      <c r="H11" s="152">
        <v>45537</v>
      </c>
      <c r="I11" s="152"/>
      <c r="J11" s="6"/>
      <c r="K11" s="6"/>
      <c r="L11" s="6"/>
      <c r="M11" s="6"/>
      <c r="N11" s="6"/>
      <c r="O11" s="6"/>
      <c r="P11" s="6"/>
    </row>
    <row r="12" spans="3:16">
      <c r="C12" s="6"/>
      <c r="D12" s="6"/>
      <c r="E12" s="6"/>
      <c r="F12" s="6"/>
      <c r="G12" s="6"/>
      <c r="H12" s="6"/>
      <c r="I12" s="153" t="s">
        <v>10</v>
      </c>
      <c r="J12" s="153"/>
      <c r="K12" s="153"/>
      <c r="L12" s="153"/>
      <c r="M12" s="153"/>
      <c r="N12" s="7"/>
      <c r="O12" s="7"/>
      <c r="P12" s="7"/>
    </row>
    <row r="13" spans="3:16" ht="15" customHeight="1">
      <c r="C13" s="6"/>
      <c r="D13" s="6"/>
      <c r="E13" s="6"/>
      <c r="F13" s="6"/>
      <c r="G13" s="6"/>
      <c r="H13" s="6"/>
      <c r="I13" s="8"/>
      <c r="J13" s="7" t="s">
        <v>11</v>
      </c>
      <c r="K13" s="9"/>
      <c r="L13" s="153" t="s">
        <v>12</v>
      </c>
      <c r="M13" s="153"/>
      <c r="N13" s="7"/>
      <c r="O13" s="7"/>
      <c r="P13" s="7"/>
    </row>
    <row r="14" spans="3:16" ht="15" customHeight="1">
      <c r="C14" s="6"/>
      <c r="D14" s="6"/>
      <c r="E14" s="6"/>
      <c r="F14" s="6"/>
      <c r="G14" s="6"/>
      <c r="H14" s="6"/>
      <c r="J14" s="2" t="s">
        <v>13</v>
      </c>
      <c r="L14" s="10"/>
      <c r="M14" s="11"/>
      <c r="N14" s="2"/>
      <c r="O14" s="2"/>
      <c r="P14" s="2"/>
    </row>
    <row r="15" spans="3:16" ht="15" customHeight="1">
      <c r="C15" s="6"/>
      <c r="D15" s="6"/>
      <c r="E15" s="12" t="s">
        <v>14</v>
      </c>
      <c r="F15" s="154" t="s">
        <v>87</v>
      </c>
      <c r="G15" s="154"/>
      <c r="H15" s="134">
        <v>45537</v>
      </c>
      <c r="I15" s="134"/>
      <c r="J15" s="155" t="s">
        <v>15</v>
      </c>
      <c r="K15" s="155"/>
      <c r="L15" s="13">
        <f>F51</f>
        <v>59.33</v>
      </c>
      <c r="M15" s="14"/>
      <c r="N15" s="14"/>
      <c r="O15" s="14"/>
      <c r="P15" s="14"/>
    </row>
    <row r="16" spans="3:16">
      <c r="C16" s="6"/>
      <c r="D16" s="6"/>
      <c r="E16" s="6"/>
      <c r="F16" s="6"/>
      <c r="G16" s="6"/>
      <c r="H16" s="143"/>
      <c r="I16" s="143"/>
      <c r="J16" s="6"/>
      <c r="K16" s="6"/>
      <c r="L16" s="6"/>
      <c r="M16" s="6"/>
      <c r="N16" s="6"/>
      <c r="O16" s="6"/>
      <c r="P16" s="6"/>
    </row>
    <row r="17" spans="3:21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5">
        <f>L24+L25+L26+L29+L30+L31+L32+L33+L36</f>
        <v>1009325.05</v>
      </c>
      <c r="O17" s="2" t="s">
        <v>16</v>
      </c>
      <c r="P17" s="6"/>
      <c r="Q17" s="1" t="s">
        <v>17</v>
      </c>
    </row>
    <row r="18" spans="3:21">
      <c r="N18" s="16">
        <f>'[1]тарификация 01.10.2020'!$Z$1010</f>
        <v>857625.22222222213</v>
      </c>
      <c r="O18" s="1" t="s">
        <v>18</v>
      </c>
    </row>
    <row r="19" spans="3:21" ht="13.5" thickBot="1">
      <c r="N19" s="16">
        <f>N17-N18</f>
        <v>151699.82777777791</v>
      </c>
    </row>
    <row r="20" spans="3:21" ht="36.75" customHeight="1">
      <c r="C20" s="144" t="s">
        <v>19</v>
      </c>
      <c r="D20" s="145"/>
      <c r="E20" s="146" t="s">
        <v>20</v>
      </c>
      <c r="F20" s="146" t="s">
        <v>21</v>
      </c>
      <c r="G20" s="146" t="s">
        <v>22</v>
      </c>
      <c r="H20" s="148" t="s">
        <v>23</v>
      </c>
      <c r="I20" s="135" t="s">
        <v>24</v>
      </c>
      <c r="J20" s="135"/>
      <c r="K20" s="135"/>
      <c r="L20" s="135" t="s">
        <v>25</v>
      </c>
      <c r="M20" s="135" t="s">
        <v>26</v>
      </c>
      <c r="N20" s="17"/>
      <c r="O20" s="17"/>
      <c r="P20" s="17"/>
      <c r="R20" s="18" t="s">
        <v>11</v>
      </c>
      <c r="S20" s="18"/>
      <c r="T20" s="18"/>
    </row>
    <row r="21" spans="3:21" ht="51.75" customHeight="1">
      <c r="C21" s="136" t="s">
        <v>27</v>
      </c>
      <c r="D21" s="138" t="s">
        <v>2</v>
      </c>
      <c r="E21" s="147"/>
      <c r="F21" s="147"/>
      <c r="G21" s="147"/>
      <c r="H21" s="149"/>
      <c r="I21" s="19" t="s">
        <v>28</v>
      </c>
      <c r="J21" s="19" t="s">
        <v>29</v>
      </c>
      <c r="K21" s="19" t="s">
        <v>30</v>
      </c>
      <c r="L21" s="135"/>
      <c r="M21" s="135"/>
      <c r="N21" s="19" t="s">
        <v>31</v>
      </c>
      <c r="O21" s="19" t="s">
        <v>32</v>
      </c>
      <c r="P21" s="19" t="s">
        <v>33</v>
      </c>
      <c r="R21" s="1">
        <v>41051</v>
      </c>
      <c r="U21" s="20"/>
    </row>
    <row r="22" spans="3:21">
      <c r="C22" s="137"/>
      <c r="D22" s="139"/>
      <c r="E22" s="139"/>
      <c r="F22" s="139"/>
      <c r="G22" s="139"/>
      <c r="H22" s="150"/>
      <c r="I22" s="21">
        <v>0.04</v>
      </c>
      <c r="J22" s="21"/>
      <c r="K22" s="21">
        <v>0.2</v>
      </c>
      <c r="L22" s="19"/>
      <c r="M22" s="19"/>
      <c r="N22" s="17"/>
      <c r="O22" s="17"/>
      <c r="P22" s="17">
        <v>19242</v>
      </c>
    </row>
    <row r="23" spans="3:21" ht="13.5" thickBot="1">
      <c r="C23" s="22">
        <v>1</v>
      </c>
      <c r="D23" s="23">
        <v>2</v>
      </c>
      <c r="E23" s="24">
        <v>3</v>
      </c>
      <c r="F23" s="23">
        <v>4</v>
      </c>
      <c r="G23" s="23">
        <v>5</v>
      </c>
      <c r="H23" s="23">
        <v>6</v>
      </c>
      <c r="I23" s="25">
        <v>8</v>
      </c>
      <c r="J23" s="25">
        <v>9</v>
      </c>
      <c r="K23" s="25">
        <v>10</v>
      </c>
      <c r="L23" s="25">
        <v>11</v>
      </c>
      <c r="M23" s="25">
        <v>12</v>
      </c>
      <c r="N23" s="6"/>
      <c r="O23" s="6"/>
      <c r="P23" s="6"/>
    </row>
    <row r="24" spans="3:21" ht="16.5" customHeight="1">
      <c r="C24" s="132" t="s">
        <v>34</v>
      </c>
      <c r="D24" s="26"/>
      <c r="E24" s="27" t="s">
        <v>11</v>
      </c>
      <c r="F24" s="28">
        <v>1</v>
      </c>
      <c r="G24" s="29">
        <f>R21</f>
        <v>41051</v>
      </c>
      <c r="H24" s="29"/>
      <c r="I24" s="29"/>
      <c r="J24" s="29"/>
      <c r="K24" s="29"/>
      <c r="L24" s="30">
        <f>F24*G24+H24+I24+K24</f>
        <v>41051</v>
      </c>
      <c r="M24" s="31"/>
      <c r="N24" s="32">
        <f>G24*10%</f>
        <v>4105.1000000000004</v>
      </c>
      <c r="O24" s="32"/>
      <c r="P24" s="32"/>
      <c r="R24" s="1" t="s">
        <v>35</v>
      </c>
      <c r="S24" s="8"/>
    </row>
    <row r="25" spans="3:21" ht="18.75" customHeight="1">
      <c r="C25" s="131"/>
      <c r="D25" s="32"/>
      <c r="E25" s="33" t="s">
        <v>36</v>
      </c>
      <c r="F25" s="34">
        <f>2+0.5-0.5</f>
        <v>2</v>
      </c>
      <c r="G25" s="35">
        <f>ROUNDUP($G$24*0.9,0)</f>
        <v>36946</v>
      </c>
      <c r="H25" s="36"/>
      <c r="I25" s="36"/>
      <c r="J25" s="36"/>
      <c r="K25" s="36"/>
      <c r="L25" s="36">
        <f>(F25*G25+H25+I25+K25)</f>
        <v>73892</v>
      </c>
      <c r="M25" s="37"/>
      <c r="N25" s="32">
        <f>G25*10%*2</f>
        <v>7389.2000000000007</v>
      </c>
      <c r="O25" s="32"/>
      <c r="P25" s="32"/>
      <c r="R25" s="1">
        <f>0.9</f>
        <v>0.9</v>
      </c>
    </row>
    <row r="26" spans="3:21" ht="17.25" customHeight="1">
      <c r="C26" s="131"/>
      <c r="D26" s="38"/>
      <c r="E26" s="39" t="s">
        <v>37</v>
      </c>
      <c r="F26" s="40">
        <f>0.3+0.2+0.5</f>
        <v>1</v>
      </c>
      <c r="G26" s="35">
        <f>ROUNDUP($G$24*0.9,0)</f>
        <v>36946</v>
      </c>
      <c r="H26" s="41"/>
      <c r="I26" s="41"/>
      <c r="J26" s="41"/>
      <c r="K26" s="41"/>
      <c r="L26" s="36">
        <f>(F26*G26+H26+I26+K26)</f>
        <v>36946</v>
      </c>
      <c r="M26" s="42"/>
      <c r="N26" s="32">
        <f>G26*3%</f>
        <v>1108.3799999999999</v>
      </c>
      <c r="O26" s="32"/>
      <c r="P26" s="32"/>
      <c r="R26" s="1">
        <v>0.9</v>
      </c>
    </row>
    <row r="27" spans="3:21" ht="17.25" customHeight="1">
      <c r="C27" s="131"/>
      <c r="D27" s="38"/>
      <c r="E27" s="39" t="s">
        <v>38</v>
      </c>
      <c r="F27" s="40">
        <v>1</v>
      </c>
      <c r="G27" s="35">
        <f>ROUNDUP($G$24*0.9,0)</f>
        <v>36946</v>
      </c>
      <c r="H27" s="41"/>
      <c r="I27" s="41"/>
      <c r="J27" s="41"/>
      <c r="K27" s="41"/>
      <c r="L27" s="41">
        <f>F27*G27+H27+I27+K27</f>
        <v>36946</v>
      </c>
      <c r="M27" s="42"/>
      <c r="N27" s="32">
        <f>G27*7%</f>
        <v>2586.2200000000003</v>
      </c>
      <c r="O27" s="32"/>
      <c r="P27" s="32"/>
      <c r="R27" s="1">
        <v>0.9</v>
      </c>
    </row>
    <row r="28" spans="3:21" ht="17.25" customHeight="1" thickBot="1">
      <c r="C28" s="133"/>
      <c r="D28" s="43"/>
      <c r="E28" s="44" t="s">
        <v>39</v>
      </c>
      <c r="F28" s="45">
        <f>SUM(F24:F27)</f>
        <v>5</v>
      </c>
      <c r="G28" s="46"/>
      <c r="H28" s="46"/>
      <c r="I28" s="46"/>
      <c r="J28" s="46"/>
      <c r="K28" s="46"/>
      <c r="L28" s="47">
        <f>SUM(L24:L27)</f>
        <v>188835</v>
      </c>
      <c r="M28" s="48"/>
      <c r="N28" s="49">
        <f>SUM(N24:N27)</f>
        <v>15188.900000000001</v>
      </c>
      <c r="O28" s="49">
        <f>SUM(O24:O27)</f>
        <v>0</v>
      </c>
      <c r="P28" s="49">
        <f>SUM(P24:P27)</f>
        <v>0</v>
      </c>
      <c r="Q28" s="8"/>
      <c r="R28" s="1" t="s">
        <v>40</v>
      </c>
      <c r="S28" s="1">
        <v>16074</v>
      </c>
    </row>
    <row r="29" spans="3:21" ht="17.25" customHeight="1">
      <c r="C29" s="140" t="s">
        <v>41</v>
      </c>
      <c r="D29" s="26"/>
      <c r="E29" s="27" t="s">
        <v>42</v>
      </c>
      <c r="F29" s="50">
        <v>36.83</v>
      </c>
      <c r="G29" s="30">
        <f>$S$28</f>
        <v>16074</v>
      </c>
      <c r="H29" s="29">
        <f>217260.63/F29</f>
        <v>5899.0124898180838</v>
      </c>
      <c r="I29" s="29"/>
      <c r="J29" s="29"/>
      <c r="K29" s="29"/>
      <c r="L29" s="30">
        <f>F29*(G29+H29+I29+J29+K29)</f>
        <v>809266.05</v>
      </c>
      <c r="M29" s="31"/>
      <c r="N29" s="51">
        <f>'[2]02.09'!$AD$1010</f>
        <v>31344.299999999996</v>
      </c>
      <c r="O29" s="52">
        <f>'[2]02.09'!$AB$1010</f>
        <v>12859.199999999999</v>
      </c>
      <c r="P29" s="52">
        <f>'[2]02.09'!$AG$1010</f>
        <v>9564.75</v>
      </c>
      <c r="R29" s="1" t="s">
        <v>43</v>
      </c>
      <c r="S29" s="1">
        <v>16064</v>
      </c>
    </row>
    <row r="30" spans="3:21" ht="15.75" customHeight="1">
      <c r="C30" s="141"/>
      <c r="D30" s="32"/>
      <c r="E30" s="33" t="s">
        <v>44</v>
      </c>
      <c r="F30" s="34">
        <f>1</f>
        <v>1</v>
      </c>
      <c r="G30" s="35">
        <f>$S$30</f>
        <v>16053</v>
      </c>
      <c r="H30" s="35"/>
      <c r="I30" s="35"/>
      <c r="J30" s="35"/>
      <c r="K30" s="35"/>
      <c r="L30" s="36">
        <f t="shared" ref="L30:L36" si="0">F30*G30+H30+I30+K30</f>
        <v>16053</v>
      </c>
      <c r="M30" s="37"/>
      <c r="N30" s="51"/>
      <c r="O30" s="32"/>
      <c r="P30" s="52">
        <f>'[2]02.09'!$AH$1010</f>
        <v>7941</v>
      </c>
      <c r="R30" s="1" t="s">
        <v>45</v>
      </c>
      <c r="S30" s="1">
        <v>16053</v>
      </c>
    </row>
    <row r="31" spans="3:21" ht="17.25" customHeight="1">
      <c r="C31" s="141"/>
      <c r="D31" s="32"/>
      <c r="E31" s="33" t="s">
        <v>46</v>
      </c>
      <c r="F31" s="34">
        <v>1</v>
      </c>
      <c r="G31" s="35">
        <f>$S$29</f>
        <v>16064</v>
      </c>
      <c r="H31" s="35"/>
      <c r="I31" s="35"/>
      <c r="J31" s="35"/>
      <c r="K31" s="35"/>
      <c r="L31" s="36">
        <f t="shared" si="0"/>
        <v>16064</v>
      </c>
      <c r="M31" s="37"/>
      <c r="N31" s="51"/>
      <c r="O31" s="32"/>
      <c r="P31" s="32"/>
      <c r="R31" s="1" t="s">
        <v>47</v>
      </c>
      <c r="S31" s="1">
        <v>15658</v>
      </c>
    </row>
    <row r="32" spans="3:21" ht="16.5" customHeight="1">
      <c r="C32" s="141"/>
      <c r="D32" s="32"/>
      <c r="E32" s="33" t="s">
        <v>48</v>
      </c>
      <c r="F32" s="34">
        <v>0.5</v>
      </c>
      <c r="G32" s="35">
        <f>$S$30</f>
        <v>16053</v>
      </c>
      <c r="H32" s="35"/>
      <c r="I32" s="35"/>
      <c r="J32" s="35"/>
      <c r="K32" s="35"/>
      <c r="L32" s="36">
        <f t="shared" si="0"/>
        <v>8026.5</v>
      </c>
      <c r="M32" s="37"/>
      <c r="N32" s="51"/>
      <c r="O32" s="32"/>
      <c r="P32" s="32"/>
      <c r="R32" s="1" t="s">
        <v>49</v>
      </c>
      <c r="S32" s="1">
        <v>16330</v>
      </c>
    </row>
    <row r="33" spans="2:20" ht="17.25" hidden="1" customHeight="1">
      <c r="C33" s="141"/>
      <c r="D33" s="32"/>
      <c r="E33" s="33" t="s">
        <v>50</v>
      </c>
      <c r="F33" s="34">
        <f>1-1</f>
        <v>0</v>
      </c>
      <c r="G33" s="35">
        <f>$S$29</f>
        <v>16064</v>
      </c>
      <c r="H33" s="35"/>
      <c r="I33" s="35"/>
      <c r="J33" s="35"/>
      <c r="K33" s="35"/>
      <c r="L33" s="36">
        <f t="shared" si="0"/>
        <v>0</v>
      </c>
      <c r="M33" s="37"/>
      <c r="N33" s="51"/>
      <c r="O33" s="32"/>
      <c r="P33" s="32"/>
      <c r="R33" s="1" t="s">
        <v>51</v>
      </c>
      <c r="S33" s="1">
        <v>17034</v>
      </c>
      <c r="T33" s="1">
        <f>ROUNDUP(S33*1.055,0)</f>
        <v>17971</v>
      </c>
    </row>
    <row r="34" spans="2:20" ht="57.75" customHeight="1">
      <c r="C34" s="141"/>
      <c r="D34" s="32"/>
      <c r="E34" s="33" t="s">
        <v>52</v>
      </c>
      <c r="F34" s="34">
        <v>0.5</v>
      </c>
      <c r="G34" s="35">
        <f>S34</f>
        <v>16074</v>
      </c>
      <c r="H34" s="35"/>
      <c r="I34" s="35"/>
      <c r="J34" s="35"/>
      <c r="K34" s="35"/>
      <c r="L34" s="36">
        <f t="shared" si="0"/>
        <v>8037</v>
      </c>
      <c r="M34" s="37"/>
      <c r="N34" s="51"/>
      <c r="O34" s="32"/>
      <c r="P34" s="32"/>
      <c r="R34" s="1" t="s">
        <v>53</v>
      </c>
      <c r="S34" s="1">
        <v>16074</v>
      </c>
    </row>
    <row r="35" spans="2:20" ht="16.5" customHeight="1">
      <c r="C35" s="141"/>
      <c r="D35" s="32"/>
      <c r="E35" s="33" t="s">
        <v>54</v>
      </c>
      <c r="F35" s="34">
        <v>1</v>
      </c>
      <c r="G35" s="35">
        <f>$S$28</f>
        <v>16074</v>
      </c>
      <c r="H35" s="35"/>
      <c r="I35" s="35"/>
      <c r="J35" s="35"/>
      <c r="K35" s="35"/>
      <c r="L35" s="36">
        <f t="shared" si="0"/>
        <v>16074</v>
      </c>
      <c r="M35" s="37"/>
      <c r="N35" s="51"/>
      <c r="O35" s="32"/>
      <c r="P35" s="32"/>
      <c r="R35" s="1" t="s">
        <v>55</v>
      </c>
      <c r="S35" s="1">
        <v>17919</v>
      </c>
    </row>
    <row r="36" spans="2:20" ht="28.5" customHeight="1">
      <c r="C36" s="141"/>
      <c r="D36" s="32"/>
      <c r="E36" s="33" t="s">
        <v>56</v>
      </c>
      <c r="F36" s="34">
        <v>0.5</v>
      </c>
      <c r="G36" s="35">
        <f>$S$30</f>
        <v>16053</v>
      </c>
      <c r="H36" s="35"/>
      <c r="I36" s="35"/>
      <c r="J36" s="35"/>
      <c r="K36" s="35"/>
      <c r="L36" s="36">
        <f t="shared" si="0"/>
        <v>8026.5</v>
      </c>
      <c r="M36" s="37"/>
      <c r="N36" s="51"/>
      <c r="O36" s="32"/>
      <c r="P36" s="32"/>
      <c r="R36" s="1" t="s">
        <v>57</v>
      </c>
      <c r="S36" s="1">
        <v>16362</v>
      </c>
    </row>
    <row r="37" spans="2:20" ht="21" customHeight="1" thickBot="1">
      <c r="C37" s="142"/>
      <c r="D37" s="43"/>
      <c r="E37" s="44" t="s">
        <v>58</v>
      </c>
      <c r="F37" s="53">
        <f>SUM(F29:F36)</f>
        <v>41.33</v>
      </c>
      <c r="G37" s="46"/>
      <c r="H37" s="46"/>
      <c r="I37" s="46"/>
      <c r="J37" s="46"/>
      <c r="K37" s="46"/>
      <c r="L37" s="47">
        <f>SUM(L29:L36)</f>
        <v>881547.05</v>
      </c>
      <c r="M37" s="48"/>
      <c r="N37" s="54">
        <f>SUM(N29:N36)</f>
        <v>31344.299999999996</v>
      </c>
      <c r="O37" s="54">
        <f>SUM(O29:O36)</f>
        <v>12859.199999999999</v>
      </c>
      <c r="P37" s="54">
        <f>SUM(P29:P36)</f>
        <v>17505.75</v>
      </c>
      <c r="R37" s="1" t="s">
        <v>59</v>
      </c>
      <c r="S37" s="1">
        <v>16303</v>
      </c>
    </row>
    <row r="38" spans="2:20" ht="16.5" hidden="1" customHeight="1">
      <c r="C38" s="131" t="s">
        <v>60</v>
      </c>
      <c r="D38" s="32"/>
      <c r="E38" s="33" t="s">
        <v>61</v>
      </c>
      <c r="F38" s="34">
        <f>0.5-0.5</f>
        <v>0</v>
      </c>
      <c r="G38" s="35">
        <f>$S$36</f>
        <v>16362</v>
      </c>
      <c r="H38" s="35"/>
      <c r="I38" s="35"/>
      <c r="J38" s="35"/>
      <c r="K38" s="35"/>
      <c r="L38" s="36">
        <f>F38*(G38+H38+I38+K38)</f>
        <v>0</v>
      </c>
      <c r="M38" s="37"/>
      <c r="N38" s="32"/>
      <c r="O38" s="32"/>
      <c r="P38" s="55">
        <f>F38*$P$22-(F38*(G38+J38)+N38)</f>
        <v>0</v>
      </c>
      <c r="R38" s="1" t="s">
        <v>62</v>
      </c>
      <c r="S38" s="1">
        <v>15453</v>
      </c>
    </row>
    <row r="39" spans="2:20" ht="15.75" customHeight="1">
      <c r="C39" s="131"/>
      <c r="D39" s="32"/>
      <c r="E39" s="33" t="s">
        <v>63</v>
      </c>
      <c r="F39" s="34">
        <f>1-0.5</f>
        <v>0.5</v>
      </c>
      <c r="G39" s="35">
        <f>$S$39</f>
        <v>17919</v>
      </c>
      <c r="H39" s="35"/>
      <c r="I39" s="35"/>
      <c r="J39" s="35"/>
      <c r="K39" s="35"/>
      <c r="L39" s="36">
        <f>F39*G39+H39+I39+K39</f>
        <v>8959.5</v>
      </c>
      <c r="M39" s="37"/>
      <c r="N39" s="32">
        <f>G39*7%</f>
        <v>1254.3300000000002</v>
      </c>
      <c r="O39" s="32"/>
      <c r="P39" s="55">
        <f>IF((F39*$P$22-(F39*(G39+J39)+N39))&gt;0,F39*$P$22-(F39*(G39+J39)+N39),0)</f>
        <v>0</v>
      </c>
      <c r="R39" s="1" t="s">
        <v>64</v>
      </c>
      <c r="S39" s="1">
        <v>17919</v>
      </c>
    </row>
    <row r="40" spans="2:20" ht="15" customHeight="1">
      <c r="C40" s="131"/>
      <c r="D40" s="32"/>
      <c r="E40" s="33" t="s">
        <v>65</v>
      </c>
      <c r="F40" s="34">
        <v>0.5</v>
      </c>
      <c r="G40" s="35">
        <f>S40</f>
        <v>17022</v>
      </c>
      <c r="H40" s="35"/>
      <c r="I40" s="35"/>
      <c r="J40" s="35"/>
      <c r="K40" s="35"/>
      <c r="L40" s="36">
        <f>F40*G40+H40+I40+K40</f>
        <v>8511</v>
      </c>
      <c r="M40" s="37"/>
      <c r="N40" s="32"/>
      <c r="O40" s="32"/>
      <c r="P40" s="55">
        <f t="shared" ref="P40:P42" si="1">IF((F40*$P$22-(F40*(G40+J40)+N40))&gt;0,F40*$P$22-(F40*(G40+J40)+N40),0)</f>
        <v>1110</v>
      </c>
      <c r="R40" s="1" t="s">
        <v>66</v>
      </c>
      <c r="S40" s="1">
        <v>17022</v>
      </c>
    </row>
    <row r="41" spans="2:20" ht="15" hidden="1" customHeight="1">
      <c r="C41" s="131"/>
      <c r="D41" s="32"/>
      <c r="E41" s="33"/>
      <c r="F41" s="34"/>
      <c r="G41" s="35">
        <f>S35</f>
        <v>17919</v>
      </c>
      <c r="H41" s="35"/>
      <c r="I41" s="35"/>
      <c r="J41" s="35"/>
      <c r="K41" s="35"/>
      <c r="L41" s="36"/>
      <c r="M41" s="37"/>
      <c r="N41" s="32"/>
      <c r="O41" s="32"/>
      <c r="P41" s="55">
        <f t="shared" si="1"/>
        <v>0</v>
      </c>
    </row>
    <row r="42" spans="2:20" ht="16.5" customHeight="1">
      <c r="C42" s="131"/>
      <c r="D42" s="32"/>
      <c r="E42" s="56" t="s">
        <v>67</v>
      </c>
      <c r="F42" s="57">
        <v>1</v>
      </c>
      <c r="G42" s="36">
        <f>$S$37</f>
        <v>16303</v>
      </c>
      <c r="H42" s="35"/>
      <c r="I42" s="35"/>
      <c r="J42" s="35"/>
      <c r="K42" s="35"/>
      <c r="L42" s="36">
        <f>F42*G42+H42+I42+J42+K42</f>
        <v>16303</v>
      </c>
      <c r="M42" s="37"/>
      <c r="N42" s="51">
        <f>G42*10%</f>
        <v>1630.3000000000002</v>
      </c>
      <c r="O42" s="32"/>
      <c r="P42" s="55">
        <f t="shared" si="1"/>
        <v>1308.7000000000007</v>
      </c>
      <c r="R42" s="1" t="s">
        <v>68</v>
      </c>
      <c r="S42" s="1">
        <v>13152</v>
      </c>
    </row>
    <row r="43" spans="2:20" ht="16.5" customHeight="1" thickBot="1">
      <c r="C43" s="131"/>
      <c r="D43" s="38"/>
      <c r="E43" s="58" t="s">
        <v>69</v>
      </c>
      <c r="F43" s="59">
        <f>SUM(F38:F42)</f>
        <v>2</v>
      </c>
      <c r="G43" s="60"/>
      <c r="H43" s="60"/>
      <c r="I43" s="60"/>
      <c r="J43" s="60"/>
      <c r="K43" s="60"/>
      <c r="L43" s="61">
        <f>SUM(L38:L42)</f>
        <v>33773.5</v>
      </c>
      <c r="M43" s="42"/>
      <c r="N43" s="49">
        <f>SUM(N38:N42)</f>
        <v>2884.63</v>
      </c>
      <c r="O43" s="49">
        <f>SUM(O38:O42)</f>
        <v>0</v>
      </c>
      <c r="P43" s="49">
        <f>SUM(P38:P42)</f>
        <v>2418.7000000000007</v>
      </c>
      <c r="Q43" s="1">
        <v>1</v>
      </c>
      <c r="S43" s="1">
        <v>9309</v>
      </c>
    </row>
    <row r="44" spans="2:20" ht="17.25" customHeight="1">
      <c r="B44" s="1">
        <v>1</v>
      </c>
      <c r="C44" s="132" t="s">
        <v>70</v>
      </c>
      <c r="D44" s="26"/>
      <c r="E44" s="27" t="s">
        <v>71</v>
      </c>
      <c r="F44" s="62">
        <f>0.5+0.5+0.5</f>
        <v>1.5</v>
      </c>
      <c r="G44" s="29">
        <f>IF(B44=1,$S$43,IF(B44=2,$S$44,IF(B44=3,$S$46,IF(B44=4,$S$47,IF(B44=5,$S$48,0)))))</f>
        <v>9309</v>
      </c>
      <c r="H44" s="29"/>
      <c r="I44" s="29"/>
      <c r="J44" s="29"/>
      <c r="K44" s="29"/>
      <c r="L44" s="63">
        <f>F44*G44+H44+I44+K44</f>
        <v>13963.5</v>
      </c>
      <c r="M44" s="64"/>
      <c r="N44" s="55">
        <f>G44*3%+G44*3%</f>
        <v>558.54</v>
      </c>
      <c r="O44" s="55"/>
      <c r="P44" s="55">
        <f t="shared" ref="P44:P48" si="2">IF((F44*$P$22-(F44*(G44+J44)+N44))&gt;0,F44*$P$22-(F44*(G44+J44)+N44),0)</f>
        <v>14340.96</v>
      </c>
      <c r="Q44" s="1">
        <v>2</v>
      </c>
      <c r="S44" s="1">
        <v>10418</v>
      </c>
    </row>
    <row r="45" spans="2:20" ht="38.25" hidden="1" customHeight="1">
      <c r="B45" s="1">
        <v>2</v>
      </c>
      <c r="C45" s="131"/>
      <c r="D45" s="65"/>
      <c r="E45" s="66" t="s">
        <v>72</v>
      </c>
      <c r="F45" s="34"/>
      <c r="G45" s="67"/>
      <c r="H45" s="67"/>
      <c r="I45" s="67"/>
      <c r="J45" s="67"/>
      <c r="K45" s="67"/>
      <c r="L45" s="35">
        <f>F45*G45+H45+I45+K45</f>
        <v>0</v>
      </c>
      <c r="M45" s="68"/>
      <c r="N45" s="55">
        <f>G45*0%</f>
        <v>0</v>
      </c>
      <c r="O45" s="55"/>
      <c r="P45" s="55">
        <f t="shared" si="2"/>
        <v>0</v>
      </c>
      <c r="S45" s="1">
        <v>0</v>
      </c>
    </row>
    <row r="46" spans="2:20" ht="42" customHeight="1">
      <c r="B46" s="1">
        <v>3</v>
      </c>
      <c r="C46" s="131"/>
      <c r="D46" s="32"/>
      <c r="E46" s="33" t="s">
        <v>73</v>
      </c>
      <c r="F46" s="34">
        <v>1</v>
      </c>
      <c r="G46" s="35">
        <f>IF(B46=1,$S$43,IF(B46=2,$S$44,IF(B46=3,$S$46,IF(B46=4,$S$47,IF(B46=5,$S$48,0)))))</f>
        <v>10593</v>
      </c>
      <c r="H46" s="35"/>
      <c r="I46" s="35"/>
      <c r="J46" s="35"/>
      <c r="K46" s="35"/>
      <c r="L46" s="35">
        <f>F46*(G46+H46+I46+K46)</f>
        <v>10593</v>
      </c>
      <c r="M46" s="69"/>
      <c r="N46" s="55">
        <f>G46*3%</f>
        <v>317.78999999999996</v>
      </c>
      <c r="O46" s="55"/>
      <c r="P46" s="55">
        <f t="shared" si="2"/>
        <v>8331.2099999999991</v>
      </c>
      <c r="Q46" s="1">
        <v>3</v>
      </c>
      <c r="S46" s="1">
        <v>10593</v>
      </c>
    </row>
    <row r="47" spans="2:20" ht="17.25" customHeight="1">
      <c r="B47" s="1">
        <v>1</v>
      </c>
      <c r="C47" s="131"/>
      <c r="D47" s="32"/>
      <c r="E47" s="33" t="s">
        <v>74</v>
      </c>
      <c r="F47" s="34">
        <v>1</v>
      </c>
      <c r="G47" s="70">
        <f>IF(B47=1,$S$43,IF(B47=2,$S$44,IF(B47=3,$S$46,IF(B47=4,$S$47,IF(B47=5,$S$48,0)))))</f>
        <v>9309</v>
      </c>
      <c r="H47" s="35"/>
      <c r="I47" s="35"/>
      <c r="J47" s="35"/>
      <c r="K47" s="35"/>
      <c r="L47" s="35">
        <f>F47*(G47+H47+I47+K47)</f>
        <v>9309</v>
      </c>
      <c r="M47" s="69"/>
      <c r="N47" s="55"/>
      <c r="O47" s="55"/>
      <c r="P47" s="55">
        <f t="shared" si="2"/>
        <v>9933</v>
      </c>
      <c r="Q47" s="1">
        <v>4</v>
      </c>
      <c r="S47" s="1">
        <v>10782</v>
      </c>
    </row>
    <row r="48" spans="2:20" ht="29.25" customHeight="1">
      <c r="B48" s="1">
        <v>1</v>
      </c>
      <c r="C48" s="131"/>
      <c r="D48" s="32"/>
      <c r="E48" s="33" t="s">
        <v>75</v>
      </c>
      <c r="F48" s="34">
        <f>4+0.5</f>
        <v>4.5</v>
      </c>
      <c r="G48" s="35">
        <f>IF(B48=1,$S$43,IF(B48=2,$S$44,IF(B48=3,$S$46,IF(B48=4,$S$47,IF(B48=5,$S$48,0)))))</f>
        <v>9309</v>
      </c>
      <c r="H48" s="35"/>
      <c r="I48" s="35"/>
      <c r="J48" s="35"/>
      <c r="K48" s="35"/>
      <c r="L48" s="35">
        <f>F48*(G48+H48+I48+K48+J48)</f>
        <v>41890.5</v>
      </c>
      <c r="M48" s="69"/>
      <c r="N48" s="55">
        <f>G48*10%+G48*3%</f>
        <v>1210.17</v>
      </c>
      <c r="O48" s="55"/>
      <c r="P48" s="55">
        <f t="shared" si="2"/>
        <v>43488.33</v>
      </c>
      <c r="Q48" s="1">
        <v>5</v>
      </c>
      <c r="S48" s="1">
        <v>10978</v>
      </c>
    </row>
    <row r="49" spans="2:23" ht="15.75" customHeight="1">
      <c r="B49" s="1">
        <v>1</v>
      </c>
      <c r="C49" s="131"/>
      <c r="D49" s="32"/>
      <c r="E49" s="33" t="s">
        <v>76</v>
      </c>
      <c r="F49" s="34">
        <v>3</v>
      </c>
      <c r="G49" s="67">
        <f>IF(B49=1,$S$43,IF(B49=2,$S$44,IF(B49=3,$S$46,IF(B49=4,$S$47,IF(B49=5,$S$48,0)))))</f>
        <v>9309</v>
      </c>
      <c r="H49" s="35"/>
      <c r="I49" s="35"/>
      <c r="J49" s="35"/>
      <c r="K49" s="35">
        <f>G49*$K$22</f>
        <v>1861.8000000000002</v>
      </c>
      <c r="L49" s="35">
        <f>F49*(G49+H49+I49+J49+K49)</f>
        <v>33512.399999999994</v>
      </c>
      <c r="M49" s="69"/>
      <c r="N49" s="55">
        <f>G49*7%+G49*7%</f>
        <v>1303.2600000000002</v>
      </c>
      <c r="O49" s="55"/>
      <c r="P49" s="55">
        <f>IF((F49*$P$22-(F49*(G49+J49)+N49))&gt;0,F49*$P$22-(F49*(G49+J49)+N49),0)</f>
        <v>28495.739999999998</v>
      </c>
      <c r="Q49" s="1">
        <v>6</v>
      </c>
      <c r="S49" s="1">
        <v>11187</v>
      </c>
    </row>
    <row r="50" spans="2:23" ht="16.5" customHeight="1" thickBot="1">
      <c r="C50" s="133"/>
      <c r="D50" s="43"/>
      <c r="E50" s="44" t="s">
        <v>77</v>
      </c>
      <c r="F50" s="45">
        <f>SUM(F44:F49)</f>
        <v>11</v>
      </c>
      <c r="G50" s="71"/>
      <c r="H50" s="71"/>
      <c r="I50" s="71"/>
      <c r="J50" s="71"/>
      <c r="K50" s="71"/>
      <c r="L50" s="46">
        <f>SUM(L44:L49)</f>
        <v>109268.4</v>
      </c>
      <c r="M50" s="72"/>
      <c r="N50" s="73">
        <f>SUM(N44:N49)</f>
        <v>3389.76</v>
      </c>
      <c r="O50" s="55"/>
      <c r="P50" s="73">
        <f>SUM(P44:P49)</f>
        <v>104589.23999999999</v>
      </c>
      <c r="Q50" s="1">
        <v>7</v>
      </c>
      <c r="S50" s="1">
        <v>11511</v>
      </c>
    </row>
    <row r="51" spans="2:23" ht="17.25" customHeight="1">
      <c r="C51" s="74"/>
      <c r="D51" s="75"/>
      <c r="E51" s="74" t="s">
        <v>78</v>
      </c>
      <c r="F51" s="76">
        <f>F28+F37+F43+F50</f>
        <v>59.33</v>
      </c>
      <c r="G51" s="77"/>
      <c r="H51" s="77"/>
      <c r="I51" s="77"/>
      <c r="J51" s="77">
        <f>J48</f>
        <v>0</v>
      </c>
      <c r="K51" s="77">
        <f>K49</f>
        <v>1861.8000000000002</v>
      </c>
      <c r="L51" s="77">
        <f>L28+L37+L43+L50</f>
        <v>1213423.95</v>
      </c>
      <c r="M51" s="75"/>
      <c r="N51" s="73"/>
      <c r="O51" s="73"/>
      <c r="P51" s="73"/>
      <c r="Q51" s="1">
        <v>8</v>
      </c>
      <c r="S51" s="1">
        <v>11557</v>
      </c>
    </row>
    <row r="52" spans="2:23" ht="12" customHeight="1">
      <c r="N52" s="73"/>
      <c r="O52" s="73"/>
      <c r="P52" s="73"/>
      <c r="S52" s="1">
        <v>0</v>
      </c>
    </row>
    <row r="53" spans="2:23" ht="12" customHeight="1">
      <c r="L53" s="78"/>
      <c r="N53" s="79" t="s">
        <v>79</v>
      </c>
      <c r="O53" s="55"/>
      <c r="P53" s="73">
        <f>L51+W62</f>
        <v>1403604.43</v>
      </c>
      <c r="S53" s="1">
        <v>78674</v>
      </c>
    </row>
    <row r="54" spans="2:23" ht="12" customHeight="1"/>
    <row r="55" spans="2:23" ht="12" customHeight="1">
      <c r="N55" s="1">
        <v>5000</v>
      </c>
      <c r="O55" s="1">
        <v>17</v>
      </c>
      <c r="P55" s="1">
        <f>N55*O55</f>
        <v>85000</v>
      </c>
    </row>
    <row r="56" spans="2:23" ht="13.5" customHeight="1"/>
    <row r="57" spans="2:23">
      <c r="S57" s="1" t="s">
        <v>88</v>
      </c>
      <c r="T57" s="1" t="s">
        <v>89</v>
      </c>
      <c r="U57" s="1" t="s">
        <v>90</v>
      </c>
      <c r="V57" s="1" t="s">
        <v>91</v>
      </c>
    </row>
    <row r="58" spans="2:23" ht="15.75">
      <c r="E58" s="80" t="s">
        <v>80</v>
      </c>
      <c r="F58" s="80"/>
      <c r="G58" s="81"/>
      <c r="H58" s="81"/>
      <c r="I58" s="81"/>
      <c r="J58" s="80"/>
      <c r="K58" s="80" t="s">
        <v>81</v>
      </c>
      <c r="R58" s="1" t="s">
        <v>82</v>
      </c>
      <c r="S58" s="16"/>
      <c r="T58" s="16">
        <f>N28</f>
        <v>15188.900000000001</v>
      </c>
      <c r="U58" s="16">
        <f>N43</f>
        <v>2884.63</v>
      </c>
      <c r="V58" s="16">
        <f>N50</f>
        <v>3389.76</v>
      </c>
      <c r="W58" s="16">
        <f>SUM(S58:V58)</f>
        <v>21463.29</v>
      </c>
    </row>
    <row r="59" spans="2:23" ht="15.75">
      <c r="E59" s="80"/>
      <c r="F59" s="80"/>
      <c r="G59" s="80"/>
      <c r="H59" s="80"/>
      <c r="I59" s="80"/>
      <c r="J59" s="80"/>
      <c r="K59" s="80"/>
      <c r="R59" s="1" t="s">
        <v>83</v>
      </c>
      <c r="S59" s="16">
        <f>N37</f>
        <v>31344.299999999996</v>
      </c>
      <c r="T59" s="16"/>
      <c r="U59" s="16"/>
      <c r="V59" s="16"/>
      <c r="W59" s="16">
        <f t="shared" ref="W59:W61" si="3">SUM(S59:V59)</f>
        <v>31344.299999999996</v>
      </c>
    </row>
    <row r="60" spans="2:23" ht="15.75">
      <c r="E60" s="80" t="s">
        <v>84</v>
      </c>
      <c r="F60" s="80"/>
      <c r="G60" s="81"/>
      <c r="H60" s="81"/>
      <c r="I60" s="81"/>
      <c r="J60" s="80"/>
      <c r="K60" s="80" t="s">
        <v>85</v>
      </c>
      <c r="R60" s="1" t="s">
        <v>86</v>
      </c>
      <c r="S60" s="16">
        <f>O37</f>
        <v>12859.199999999999</v>
      </c>
      <c r="T60" s="16"/>
      <c r="U60" s="16"/>
      <c r="V60" s="16"/>
      <c r="W60" s="16">
        <f t="shared" si="3"/>
        <v>12859.199999999999</v>
      </c>
    </row>
    <row r="61" spans="2:23">
      <c r="R61" s="1" t="s">
        <v>92</v>
      </c>
      <c r="S61" s="16">
        <f>P37</f>
        <v>17505.75</v>
      </c>
      <c r="T61" s="16">
        <f>P28</f>
        <v>0</v>
      </c>
      <c r="U61" s="16">
        <f>P43</f>
        <v>2418.7000000000007</v>
      </c>
      <c r="V61" s="16">
        <f>P50</f>
        <v>104589.23999999999</v>
      </c>
      <c r="W61" s="16">
        <f t="shared" si="3"/>
        <v>124513.68999999999</v>
      </c>
    </row>
    <row r="62" spans="2:23">
      <c r="S62" s="16"/>
      <c r="T62" s="16"/>
      <c r="U62" s="16"/>
      <c r="V62" s="16"/>
      <c r="W62" s="16">
        <f>SUM(W58:W61)</f>
        <v>190180.47999999998</v>
      </c>
    </row>
    <row r="64" spans="2:23">
      <c r="C64" s="82">
        <f>H11</f>
        <v>45537</v>
      </c>
    </row>
    <row r="72" spans="16:16">
      <c r="P72" s="1">
        <f>P22*F50</f>
        <v>211662</v>
      </c>
    </row>
    <row r="73" spans="16:16">
      <c r="P73" s="1">
        <f>L50-F49*K49</f>
        <v>103683</v>
      </c>
    </row>
    <row r="74" spans="16:16">
      <c r="P74" s="16">
        <f>P72-P73-N50</f>
        <v>104589.24</v>
      </c>
    </row>
  </sheetData>
  <mergeCells count="28">
    <mergeCell ref="J1:M1"/>
    <mergeCell ref="J2:M2"/>
    <mergeCell ref="J5:K5"/>
    <mergeCell ref="C8:M8"/>
    <mergeCell ref="F10:G10"/>
    <mergeCell ref="H10:I10"/>
    <mergeCell ref="F11:G11"/>
    <mergeCell ref="H11:I11"/>
    <mergeCell ref="I12:M12"/>
    <mergeCell ref="L13:M13"/>
    <mergeCell ref="F15:G15"/>
    <mergeCell ref="J15:K15"/>
    <mergeCell ref="C38:C43"/>
    <mergeCell ref="C44:C50"/>
    <mergeCell ref="H15:I15"/>
    <mergeCell ref="L20:L21"/>
    <mergeCell ref="M20:M21"/>
    <mergeCell ref="C21:C22"/>
    <mergeCell ref="D21:D22"/>
    <mergeCell ref="C24:C28"/>
    <mergeCell ref="C29:C37"/>
    <mergeCell ref="H16:I16"/>
    <mergeCell ref="C20:D20"/>
    <mergeCell ref="E20:E22"/>
    <mergeCell ref="F20:F22"/>
    <mergeCell ref="G20:G22"/>
    <mergeCell ref="H20:H22"/>
    <mergeCell ref="I20:K20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1:W74"/>
  <sheetViews>
    <sheetView view="pageBreakPreview" topLeftCell="D13" zoomScale="85" zoomScaleNormal="100" zoomScaleSheetLayoutView="85" workbookViewId="0">
      <selection activeCell="L24" activeCellId="1" sqref="L29:L36 L24:L26"/>
    </sheetView>
  </sheetViews>
  <sheetFormatPr defaultRowHeight="12.75"/>
  <cols>
    <col min="1" max="2" width="9.140625" style="1"/>
    <col min="3" max="3" width="17.140625" style="1" customWidth="1"/>
    <col min="4" max="4" width="5.5703125" style="1" customWidth="1"/>
    <col min="5" max="5" width="28.85546875" style="1" customWidth="1"/>
    <col min="6" max="6" width="10.7109375" style="1" customWidth="1"/>
    <col min="7" max="7" width="11.7109375" style="1" bestFit="1" customWidth="1"/>
    <col min="8" max="8" width="10.7109375" style="1" customWidth="1"/>
    <col min="9" max="9" width="11.140625" style="1" customWidth="1"/>
    <col min="10" max="10" width="9.42578125" style="1" customWidth="1"/>
    <col min="11" max="11" width="14.28515625" style="1" bestFit="1" customWidth="1"/>
    <col min="12" max="12" width="15.28515625" style="1" customWidth="1"/>
    <col min="13" max="13" width="9.140625" style="1" customWidth="1"/>
    <col min="14" max="14" width="13.7109375" style="1" customWidth="1"/>
    <col min="15" max="15" width="9.140625" style="1" customWidth="1"/>
    <col min="16" max="16" width="13" style="1" customWidth="1"/>
    <col min="17" max="17" width="9.140625" style="1" customWidth="1"/>
    <col min="18" max="18" width="23.140625" style="1" customWidth="1"/>
    <col min="19" max="19" width="13.42578125" style="1" customWidth="1"/>
    <col min="20" max="21" width="9.140625" style="1" customWidth="1"/>
    <col min="22" max="22" width="10.42578125" style="1" bestFit="1" customWidth="1"/>
    <col min="23" max="23" width="10.28515625" style="1" bestFit="1" customWidth="1"/>
    <col min="24" max="258" width="9.140625" style="1"/>
    <col min="259" max="259" width="17.140625" style="1" customWidth="1"/>
    <col min="260" max="260" width="5.5703125" style="1" customWidth="1"/>
    <col min="261" max="261" width="28.85546875" style="1" customWidth="1"/>
    <col min="262" max="262" width="10.7109375" style="1" customWidth="1"/>
    <col min="263" max="263" width="11.7109375" style="1" bestFit="1" customWidth="1"/>
    <col min="264" max="264" width="11.28515625" style="1" customWidth="1"/>
    <col min="265" max="265" width="11.140625" style="1" customWidth="1"/>
    <col min="266" max="266" width="9.42578125" style="1" customWidth="1"/>
    <col min="267" max="267" width="14.28515625" style="1" bestFit="1" customWidth="1"/>
    <col min="268" max="268" width="15.28515625" style="1" customWidth="1"/>
    <col min="269" max="269" width="9.140625" style="1"/>
    <col min="270" max="270" width="13.7109375" style="1" customWidth="1"/>
    <col min="271" max="271" width="9.140625" style="1"/>
    <col min="272" max="272" width="13" style="1" customWidth="1"/>
    <col min="273" max="273" width="9.140625" style="1"/>
    <col min="274" max="274" width="23.140625" style="1" customWidth="1"/>
    <col min="275" max="275" width="13.42578125" style="1" customWidth="1"/>
    <col min="276" max="514" width="9.140625" style="1"/>
    <col min="515" max="515" width="17.140625" style="1" customWidth="1"/>
    <col min="516" max="516" width="5.5703125" style="1" customWidth="1"/>
    <col min="517" max="517" width="28.85546875" style="1" customWidth="1"/>
    <col min="518" max="518" width="10.7109375" style="1" customWidth="1"/>
    <col min="519" max="519" width="11.7109375" style="1" bestFit="1" customWidth="1"/>
    <col min="520" max="520" width="11.28515625" style="1" customWidth="1"/>
    <col min="521" max="521" width="11.140625" style="1" customWidth="1"/>
    <col min="522" max="522" width="9.42578125" style="1" customWidth="1"/>
    <col min="523" max="523" width="14.28515625" style="1" bestFit="1" customWidth="1"/>
    <col min="524" max="524" width="15.28515625" style="1" customWidth="1"/>
    <col min="525" max="525" width="9.140625" style="1"/>
    <col min="526" max="526" width="13.7109375" style="1" customWidth="1"/>
    <col min="527" max="527" width="9.140625" style="1"/>
    <col min="528" max="528" width="13" style="1" customWidth="1"/>
    <col min="529" max="529" width="9.140625" style="1"/>
    <col min="530" max="530" width="23.140625" style="1" customWidth="1"/>
    <col min="531" max="531" width="13.42578125" style="1" customWidth="1"/>
    <col min="532" max="770" width="9.140625" style="1"/>
    <col min="771" max="771" width="17.140625" style="1" customWidth="1"/>
    <col min="772" max="772" width="5.5703125" style="1" customWidth="1"/>
    <col min="773" max="773" width="28.85546875" style="1" customWidth="1"/>
    <col min="774" max="774" width="10.7109375" style="1" customWidth="1"/>
    <col min="775" max="775" width="11.7109375" style="1" bestFit="1" customWidth="1"/>
    <col min="776" max="776" width="11.28515625" style="1" customWidth="1"/>
    <col min="777" max="777" width="11.140625" style="1" customWidth="1"/>
    <col min="778" max="778" width="9.42578125" style="1" customWidth="1"/>
    <col min="779" max="779" width="14.28515625" style="1" bestFit="1" customWidth="1"/>
    <col min="780" max="780" width="15.28515625" style="1" customWidth="1"/>
    <col min="781" max="781" width="9.140625" style="1"/>
    <col min="782" max="782" width="13.7109375" style="1" customWidth="1"/>
    <col min="783" max="783" width="9.140625" style="1"/>
    <col min="784" max="784" width="13" style="1" customWidth="1"/>
    <col min="785" max="785" width="9.140625" style="1"/>
    <col min="786" max="786" width="23.140625" style="1" customWidth="1"/>
    <col min="787" max="787" width="13.42578125" style="1" customWidth="1"/>
    <col min="788" max="1026" width="9.140625" style="1"/>
    <col min="1027" max="1027" width="17.140625" style="1" customWidth="1"/>
    <col min="1028" max="1028" width="5.5703125" style="1" customWidth="1"/>
    <col min="1029" max="1029" width="28.85546875" style="1" customWidth="1"/>
    <col min="1030" max="1030" width="10.7109375" style="1" customWidth="1"/>
    <col min="1031" max="1031" width="11.7109375" style="1" bestFit="1" customWidth="1"/>
    <col min="1032" max="1032" width="11.28515625" style="1" customWidth="1"/>
    <col min="1033" max="1033" width="11.140625" style="1" customWidth="1"/>
    <col min="1034" max="1034" width="9.42578125" style="1" customWidth="1"/>
    <col min="1035" max="1035" width="14.28515625" style="1" bestFit="1" customWidth="1"/>
    <col min="1036" max="1036" width="15.28515625" style="1" customWidth="1"/>
    <col min="1037" max="1037" width="9.140625" style="1"/>
    <col min="1038" max="1038" width="13.7109375" style="1" customWidth="1"/>
    <col min="1039" max="1039" width="9.140625" style="1"/>
    <col min="1040" max="1040" width="13" style="1" customWidth="1"/>
    <col min="1041" max="1041" width="9.140625" style="1"/>
    <col min="1042" max="1042" width="23.140625" style="1" customWidth="1"/>
    <col min="1043" max="1043" width="13.42578125" style="1" customWidth="1"/>
    <col min="1044" max="1282" width="9.140625" style="1"/>
    <col min="1283" max="1283" width="17.140625" style="1" customWidth="1"/>
    <col min="1284" max="1284" width="5.5703125" style="1" customWidth="1"/>
    <col min="1285" max="1285" width="28.85546875" style="1" customWidth="1"/>
    <col min="1286" max="1286" width="10.7109375" style="1" customWidth="1"/>
    <col min="1287" max="1287" width="11.7109375" style="1" bestFit="1" customWidth="1"/>
    <col min="1288" max="1288" width="11.28515625" style="1" customWidth="1"/>
    <col min="1289" max="1289" width="11.140625" style="1" customWidth="1"/>
    <col min="1290" max="1290" width="9.42578125" style="1" customWidth="1"/>
    <col min="1291" max="1291" width="14.28515625" style="1" bestFit="1" customWidth="1"/>
    <col min="1292" max="1292" width="15.28515625" style="1" customWidth="1"/>
    <col min="1293" max="1293" width="9.140625" style="1"/>
    <col min="1294" max="1294" width="13.7109375" style="1" customWidth="1"/>
    <col min="1295" max="1295" width="9.140625" style="1"/>
    <col min="1296" max="1296" width="13" style="1" customWidth="1"/>
    <col min="1297" max="1297" width="9.140625" style="1"/>
    <col min="1298" max="1298" width="23.140625" style="1" customWidth="1"/>
    <col min="1299" max="1299" width="13.42578125" style="1" customWidth="1"/>
    <col min="1300" max="1538" width="9.140625" style="1"/>
    <col min="1539" max="1539" width="17.140625" style="1" customWidth="1"/>
    <col min="1540" max="1540" width="5.5703125" style="1" customWidth="1"/>
    <col min="1541" max="1541" width="28.85546875" style="1" customWidth="1"/>
    <col min="1542" max="1542" width="10.7109375" style="1" customWidth="1"/>
    <col min="1543" max="1543" width="11.7109375" style="1" bestFit="1" customWidth="1"/>
    <col min="1544" max="1544" width="11.28515625" style="1" customWidth="1"/>
    <col min="1545" max="1545" width="11.140625" style="1" customWidth="1"/>
    <col min="1546" max="1546" width="9.42578125" style="1" customWidth="1"/>
    <col min="1547" max="1547" width="14.28515625" style="1" bestFit="1" customWidth="1"/>
    <col min="1548" max="1548" width="15.28515625" style="1" customWidth="1"/>
    <col min="1549" max="1549" width="9.140625" style="1"/>
    <col min="1550" max="1550" width="13.7109375" style="1" customWidth="1"/>
    <col min="1551" max="1551" width="9.140625" style="1"/>
    <col min="1552" max="1552" width="13" style="1" customWidth="1"/>
    <col min="1553" max="1553" width="9.140625" style="1"/>
    <col min="1554" max="1554" width="23.140625" style="1" customWidth="1"/>
    <col min="1555" max="1555" width="13.42578125" style="1" customWidth="1"/>
    <col min="1556" max="1794" width="9.140625" style="1"/>
    <col min="1795" max="1795" width="17.140625" style="1" customWidth="1"/>
    <col min="1796" max="1796" width="5.5703125" style="1" customWidth="1"/>
    <col min="1797" max="1797" width="28.85546875" style="1" customWidth="1"/>
    <col min="1798" max="1798" width="10.7109375" style="1" customWidth="1"/>
    <col min="1799" max="1799" width="11.7109375" style="1" bestFit="1" customWidth="1"/>
    <col min="1800" max="1800" width="11.28515625" style="1" customWidth="1"/>
    <col min="1801" max="1801" width="11.140625" style="1" customWidth="1"/>
    <col min="1802" max="1802" width="9.42578125" style="1" customWidth="1"/>
    <col min="1803" max="1803" width="14.28515625" style="1" bestFit="1" customWidth="1"/>
    <col min="1804" max="1804" width="15.28515625" style="1" customWidth="1"/>
    <col min="1805" max="1805" width="9.140625" style="1"/>
    <col min="1806" max="1806" width="13.7109375" style="1" customWidth="1"/>
    <col min="1807" max="1807" width="9.140625" style="1"/>
    <col min="1808" max="1808" width="13" style="1" customWidth="1"/>
    <col min="1809" max="1809" width="9.140625" style="1"/>
    <col min="1810" max="1810" width="23.140625" style="1" customWidth="1"/>
    <col min="1811" max="1811" width="13.42578125" style="1" customWidth="1"/>
    <col min="1812" max="2050" width="9.140625" style="1"/>
    <col min="2051" max="2051" width="17.140625" style="1" customWidth="1"/>
    <col min="2052" max="2052" width="5.5703125" style="1" customWidth="1"/>
    <col min="2053" max="2053" width="28.85546875" style="1" customWidth="1"/>
    <col min="2054" max="2054" width="10.7109375" style="1" customWidth="1"/>
    <col min="2055" max="2055" width="11.7109375" style="1" bestFit="1" customWidth="1"/>
    <col min="2056" max="2056" width="11.28515625" style="1" customWidth="1"/>
    <col min="2057" max="2057" width="11.140625" style="1" customWidth="1"/>
    <col min="2058" max="2058" width="9.42578125" style="1" customWidth="1"/>
    <col min="2059" max="2059" width="14.28515625" style="1" bestFit="1" customWidth="1"/>
    <col min="2060" max="2060" width="15.28515625" style="1" customWidth="1"/>
    <col min="2061" max="2061" width="9.140625" style="1"/>
    <col min="2062" max="2062" width="13.7109375" style="1" customWidth="1"/>
    <col min="2063" max="2063" width="9.140625" style="1"/>
    <col min="2064" max="2064" width="13" style="1" customWidth="1"/>
    <col min="2065" max="2065" width="9.140625" style="1"/>
    <col min="2066" max="2066" width="23.140625" style="1" customWidth="1"/>
    <col min="2067" max="2067" width="13.42578125" style="1" customWidth="1"/>
    <col min="2068" max="2306" width="9.140625" style="1"/>
    <col min="2307" max="2307" width="17.140625" style="1" customWidth="1"/>
    <col min="2308" max="2308" width="5.5703125" style="1" customWidth="1"/>
    <col min="2309" max="2309" width="28.85546875" style="1" customWidth="1"/>
    <col min="2310" max="2310" width="10.7109375" style="1" customWidth="1"/>
    <col min="2311" max="2311" width="11.7109375" style="1" bestFit="1" customWidth="1"/>
    <col min="2312" max="2312" width="11.28515625" style="1" customWidth="1"/>
    <col min="2313" max="2313" width="11.140625" style="1" customWidth="1"/>
    <col min="2314" max="2314" width="9.42578125" style="1" customWidth="1"/>
    <col min="2315" max="2315" width="14.28515625" style="1" bestFit="1" customWidth="1"/>
    <col min="2316" max="2316" width="15.28515625" style="1" customWidth="1"/>
    <col min="2317" max="2317" width="9.140625" style="1"/>
    <col min="2318" max="2318" width="13.7109375" style="1" customWidth="1"/>
    <col min="2319" max="2319" width="9.140625" style="1"/>
    <col min="2320" max="2320" width="13" style="1" customWidth="1"/>
    <col min="2321" max="2321" width="9.140625" style="1"/>
    <col min="2322" max="2322" width="23.140625" style="1" customWidth="1"/>
    <col min="2323" max="2323" width="13.42578125" style="1" customWidth="1"/>
    <col min="2324" max="2562" width="9.140625" style="1"/>
    <col min="2563" max="2563" width="17.140625" style="1" customWidth="1"/>
    <col min="2564" max="2564" width="5.5703125" style="1" customWidth="1"/>
    <col min="2565" max="2565" width="28.85546875" style="1" customWidth="1"/>
    <col min="2566" max="2566" width="10.7109375" style="1" customWidth="1"/>
    <col min="2567" max="2567" width="11.7109375" style="1" bestFit="1" customWidth="1"/>
    <col min="2568" max="2568" width="11.28515625" style="1" customWidth="1"/>
    <col min="2569" max="2569" width="11.140625" style="1" customWidth="1"/>
    <col min="2570" max="2570" width="9.42578125" style="1" customWidth="1"/>
    <col min="2571" max="2571" width="14.28515625" style="1" bestFit="1" customWidth="1"/>
    <col min="2572" max="2572" width="15.28515625" style="1" customWidth="1"/>
    <col min="2573" max="2573" width="9.140625" style="1"/>
    <col min="2574" max="2574" width="13.7109375" style="1" customWidth="1"/>
    <col min="2575" max="2575" width="9.140625" style="1"/>
    <col min="2576" max="2576" width="13" style="1" customWidth="1"/>
    <col min="2577" max="2577" width="9.140625" style="1"/>
    <col min="2578" max="2578" width="23.140625" style="1" customWidth="1"/>
    <col min="2579" max="2579" width="13.42578125" style="1" customWidth="1"/>
    <col min="2580" max="2818" width="9.140625" style="1"/>
    <col min="2819" max="2819" width="17.140625" style="1" customWidth="1"/>
    <col min="2820" max="2820" width="5.5703125" style="1" customWidth="1"/>
    <col min="2821" max="2821" width="28.85546875" style="1" customWidth="1"/>
    <col min="2822" max="2822" width="10.7109375" style="1" customWidth="1"/>
    <col min="2823" max="2823" width="11.7109375" style="1" bestFit="1" customWidth="1"/>
    <col min="2824" max="2824" width="11.28515625" style="1" customWidth="1"/>
    <col min="2825" max="2825" width="11.140625" style="1" customWidth="1"/>
    <col min="2826" max="2826" width="9.42578125" style="1" customWidth="1"/>
    <col min="2827" max="2827" width="14.28515625" style="1" bestFit="1" customWidth="1"/>
    <col min="2828" max="2828" width="15.28515625" style="1" customWidth="1"/>
    <col min="2829" max="2829" width="9.140625" style="1"/>
    <col min="2830" max="2830" width="13.7109375" style="1" customWidth="1"/>
    <col min="2831" max="2831" width="9.140625" style="1"/>
    <col min="2832" max="2832" width="13" style="1" customWidth="1"/>
    <col min="2833" max="2833" width="9.140625" style="1"/>
    <col min="2834" max="2834" width="23.140625" style="1" customWidth="1"/>
    <col min="2835" max="2835" width="13.42578125" style="1" customWidth="1"/>
    <col min="2836" max="3074" width="9.140625" style="1"/>
    <col min="3075" max="3075" width="17.140625" style="1" customWidth="1"/>
    <col min="3076" max="3076" width="5.5703125" style="1" customWidth="1"/>
    <col min="3077" max="3077" width="28.85546875" style="1" customWidth="1"/>
    <col min="3078" max="3078" width="10.7109375" style="1" customWidth="1"/>
    <col min="3079" max="3079" width="11.7109375" style="1" bestFit="1" customWidth="1"/>
    <col min="3080" max="3080" width="11.28515625" style="1" customWidth="1"/>
    <col min="3081" max="3081" width="11.140625" style="1" customWidth="1"/>
    <col min="3082" max="3082" width="9.42578125" style="1" customWidth="1"/>
    <col min="3083" max="3083" width="14.28515625" style="1" bestFit="1" customWidth="1"/>
    <col min="3084" max="3084" width="15.28515625" style="1" customWidth="1"/>
    <col min="3085" max="3085" width="9.140625" style="1"/>
    <col min="3086" max="3086" width="13.7109375" style="1" customWidth="1"/>
    <col min="3087" max="3087" width="9.140625" style="1"/>
    <col min="3088" max="3088" width="13" style="1" customWidth="1"/>
    <col min="3089" max="3089" width="9.140625" style="1"/>
    <col min="3090" max="3090" width="23.140625" style="1" customWidth="1"/>
    <col min="3091" max="3091" width="13.42578125" style="1" customWidth="1"/>
    <col min="3092" max="3330" width="9.140625" style="1"/>
    <col min="3331" max="3331" width="17.140625" style="1" customWidth="1"/>
    <col min="3332" max="3332" width="5.5703125" style="1" customWidth="1"/>
    <col min="3333" max="3333" width="28.85546875" style="1" customWidth="1"/>
    <col min="3334" max="3334" width="10.7109375" style="1" customWidth="1"/>
    <col min="3335" max="3335" width="11.7109375" style="1" bestFit="1" customWidth="1"/>
    <col min="3336" max="3336" width="11.28515625" style="1" customWidth="1"/>
    <col min="3337" max="3337" width="11.140625" style="1" customWidth="1"/>
    <col min="3338" max="3338" width="9.42578125" style="1" customWidth="1"/>
    <col min="3339" max="3339" width="14.28515625" style="1" bestFit="1" customWidth="1"/>
    <col min="3340" max="3340" width="15.28515625" style="1" customWidth="1"/>
    <col min="3341" max="3341" width="9.140625" style="1"/>
    <col min="3342" max="3342" width="13.7109375" style="1" customWidth="1"/>
    <col min="3343" max="3343" width="9.140625" style="1"/>
    <col min="3344" max="3344" width="13" style="1" customWidth="1"/>
    <col min="3345" max="3345" width="9.140625" style="1"/>
    <col min="3346" max="3346" width="23.140625" style="1" customWidth="1"/>
    <col min="3347" max="3347" width="13.42578125" style="1" customWidth="1"/>
    <col min="3348" max="3586" width="9.140625" style="1"/>
    <col min="3587" max="3587" width="17.140625" style="1" customWidth="1"/>
    <col min="3588" max="3588" width="5.5703125" style="1" customWidth="1"/>
    <col min="3589" max="3589" width="28.85546875" style="1" customWidth="1"/>
    <col min="3590" max="3590" width="10.7109375" style="1" customWidth="1"/>
    <col min="3591" max="3591" width="11.7109375" style="1" bestFit="1" customWidth="1"/>
    <col min="3592" max="3592" width="11.28515625" style="1" customWidth="1"/>
    <col min="3593" max="3593" width="11.140625" style="1" customWidth="1"/>
    <col min="3594" max="3594" width="9.42578125" style="1" customWidth="1"/>
    <col min="3595" max="3595" width="14.28515625" style="1" bestFit="1" customWidth="1"/>
    <col min="3596" max="3596" width="15.28515625" style="1" customWidth="1"/>
    <col min="3597" max="3597" width="9.140625" style="1"/>
    <col min="3598" max="3598" width="13.7109375" style="1" customWidth="1"/>
    <col min="3599" max="3599" width="9.140625" style="1"/>
    <col min="3600" max="3600" width="13" style="1" customWidth="1"/>
    <col min="3601" max="3601" width="9.140625" style="1"/>
    <col min="3602" max="3602" width="23.140625" style="1" customWidth="1"/>
    <col min="3603" max="3603" width="13.42578125" style="1" customWidth="1"/>
    <col min="3604" max="3842" width="9.140625" style="1"/>
    <col min="3843" max="3843" width="17.140625" style="1" customWidth="1"/>
    <col min="3844" max="3844" width="5.5703125" style="1" customWidth="1"/>
    <col min="3845" max="3845" width="28.85546875" style="1" customWidth="1"/>
    <col min="3846" max="3846" width="10.7109375" style="1" customWidth="1"/>
    <col min="3847" max="3847" width="11.7109375" style="1" bestFit="1" customWidth="1"/>
    <col min="3848" max="3848" width="11.28515625" style="1" customWidth="1"/>
    <col min="3849" max="3849" width="11.140625" style="1" customWidth="1"/>
    <col min="3850" max="3850" width="9.42578125" style="1" customWidth="1"/>
    <col min="3851" max="3851" width="14.28515625" style="1" bestFit="1" customWidth="1"/>
    <col min="3852" max="3852" width="15.28515625" style="1" customWidth="1"/>
    <col min="3853" max="3853" width="9.140625" style="1"/>
    <col min="3854" max="3854" width="13.7109375" style="1" customWidth="1"/>
    <col min="3855" max="3855" width="9.140625" style="1"/>
    <col min="3856" max="3856" width="13" style="1" customWidth="1"/>
    <col min="3857" max="3857" width="9.140625" style="1"/>
    <col min="3858" max="3858" width="23.140625" style="1" customWidth="1"/>
    <col min="3859" max="3859" width="13.42578125" style="1" customWidth="1"/>
    <col min="3860" max="4098" width="9.140625" style="1"/>
    <col min="4099" max="4099" width="17.140625" style="1" customWidth="1"/>
    <col min="4100" max="4100" width="5.5703125" style="1" customWidth="1"/>
    <col min="4101" max="4101" width="28.85546875" style="1" customWidth="1"/>
    <col min="4102" max="4102" width="10.7109375" style="1" customWidth="1"/>
    <col min="4103" max="4103" width="11.7109375" style="1" bestFit="1" customWidth="1"/>
    <col min="4104" max="4104" width="11.28515625" style="1" customWidth="1"/>
    <col min="4105" max="4105" width="11.140625" style="1" customWidth="1"/>
    <col min="4106" max="4106" width="9.42578125" style="1" customWidth="1"/>
    <col min="4107" max="4107" width="14.28515625" style="1" bestFit="1" customWidth="1"/>
    <col min="4108" max="4108" width="15.28515625" style="1" customWidth="1"/>
    <col min="4109" max="4109" width="9.140625" style="1"/>
    <col min="4110" max="4110" width="13.7109375" style="1" customWidth="1"/>
    <col min="4111" max="4111" width="9.140625" style="1"/>
    <col min="4112" max="4112" width="13" style="1" customWidth="1"/>
    <col min="4113" max="4113" width="9.140625" style="1"/>
    <col min="4114" max="4114" width="23.140625" style="1" customWidth="1"/>
    <col min="4115" max="4115" width="13.42578125" style="1" customWidth="1"/>
    <col min="4116" max="4354" width="9.140625" style="1"/>
    <col min="4355" max="4355" width="17.140625" style="1" customWidth="1"/>
    <col min="4356" max="4356" width="5.5703125" style="1" customWidth="1"/>
    <col min="4357" max="4357" width="28.85546875" style="1" customWidth="1"/>
    <col min="4358" max="4358" width="10.7109375" style="1" customWidth="1"/>
    <col min="4359" max="4359" width="11.7109375" style="1" bestFit="1" customWidth="1"/>
    <col min="4360" max="4360" width="11.28515625" style="1" customWidth="1"/>
    <col min="4361" max="4361" width="11.140625" style="1" customWidth="1"/>
    <col min="4362" max="4362" width="9.42578125" style="1" customWidth="1"/>
    <col min="4363" max="4363" width="14.28515625" style="1" bestFit="1" customWidth="1"/>
    <col min="4364" max="4364" width="15.28515625" style="1" customWidth="1"/>
    <col min="4365" max="4365" width="9.140625" style="1"/>
    <col min="4366" max="4366" width="13.7109375" style="1" customWidth="1"/>
    <col min="4367" max="4367" width="9.140625" style="1"/>
    <col min="4368" max="4368" width="13" style="1" customWidth="1"/>
    <col min="4369" max="4369" width="9.140625" style="1"/>
    <col min="4370" max="4370" width="23.140625" style="1" customWidth="1"/>
    <col min="4371" max="4371" width="13.42578125" style="1" customWidth="1"/>
    <col min="4372" max="4610" width="9.140625" style="1"/>
    <col min="4611" max="4611" width="17.140625" style="1" customWidth="1"/>
    <col min="4612" max="4612" width="5.5703125" style="1" customWidth="1"/>
    <col min="4613" max="4613" width="28.85546875" style="1" customWidth="1"/>
    <col min="4614" max="4614" width="10.7109375" style="1" customWidth="1"/>
    <col min="4615" max="4615" width="11.7109375" style="1" bestFit="1" customWidth="1"/>
    <col min="4616" max="4616" width="11.28515625" style="1" customWidth="1"/>
    <col min="4617" max="4617" width="11.140625" style="1" customWidth="1"/>
    <col min="4618" max="4618" width="9.42578125" style="1" customWidth="1"/>
    <col min="4619" max="4619" width="14.28515625" style="1" bestFit="1" customWidth="1"/>
    <col min="4620" max="4620" width="15.28515625" style="1" customWidth="1"/>
    <col min="4621" max="4621" width="9.140625" style="1"/>
    <col min="4622" max="4622" width="13.7109375" style="1" customWidth="1"/>
    <col min="4623" max="4623" width="9.140625" style="1"/>
    <col min="4624" max="4624" width="13" style="1" customWidth="1"/>
    <col min="4625" max="4625" width="9.140625" style="1"/>
    <col min="4626" max="4626" width="23.140625" style="1" customWidth="1"/>
    <col min="4627" max="4627" width="13.42578125" style="1" customWidth="1"/>
    <col min="4628" max="4866" width="9.140625" style="1"/>
    <col min="4867" max="4867" width="17.140625" style="1" customWidth="1"/>
    <col min="4868" max="4868" width="5.5703125" style="1" customWidth="1"/>
    <col min="4869" max="4869" width="28.85546875" style="1" customWidth="1"/>
    <col min="4870" max="4870" width="10.7109375" style="1" customWidth="1"/>
    <col min="4871" max="4871" width="11.7109375" style="1" bestFit="1" customWidth="1"/>
    <col min="4872" max="4872" width="11.28515625" style="1" customWidth="1"/>
    <col min="4873" max="4873" width="11.140625" style="1" customWidth="1"/>
    <col min="4874" max="4874" width="9.42578125" style="1" customWidth="1"/>
    <col min="4875" max="4875" width="14.28515625" style="1" bestFit="1" customWidth="1"/>
    <col min="4876" max="4876" width="15.28515625" style="1" customWidth="1"/>
    <col min="4877" max="4877" width="9.140625" style="1"/>
    <col min="4878" max="4878" width="13.7109375" style="1" customWidth="1"/>
    <col min="4879" max="4879" width="9.140625" style="1"/>
    <col min="4880" max="4880" width="13" style="1" customWidth="1"/>
    <col min="4881" max="4881" width="9.140625" style="1"/>
    <col min="4882" max="4882" width="23.140625" style="1" customWidth="1"/>
    <col min="4883" max="4883" width="13.42578125" style="1" customWidth="1"/>
    <col min="4884" max="5122" width="9.140625" style="1"/>
    <col min="5123" max="5123" width="17.140625" style="1" customWidth="1"/>
    <col min="5124" max="5124" width="5.5703125" style="1" customWidth="1"/>
    <col min="5125" max="5125" width="28.85546875" style="1" customWidth="1"/>
    <col min="5126" max="5126" width="10.7109375" style="1" customWidth="1"/>
    <col min="5127" max="5127" width="11.7109375" style="1" bestFit="1" customWidth="1"/>
    <col min="5128" max="5128" width="11.28515625" style="1" customWidth="1"/>
    <col min="5129" max="5129" width="11.140625" style="1" customWidth="1"/>
    <col min="5130" max="5130" width="9.42578125" style="1" customWidth="1"/>
    <col min="5131" max="5131" width="14.28515625" style="1" bestFit="1" customWidth="1"/>
    <col min="5132" max="5132" width="15.28515625" style="1" customWidth="1"/>
    <col min="5133" max="5133" width="9.140625" style="1"/>
    <col min="5134" max="5134" width="13.7109375" style="1" customWidth="1"/>
    <col min="5135" max="5135" width="9.140625" style="1"/>
    <col min="5136" max="5136" width="13" style="1" customWidth="1"/>
    <col min="5137" max="5137" width="9.140625" style="1"/>
    <col min="5138" max="5138" width="23.140625" style="1" customWidth="1"/>
    <col min="5139" max="5139" width="13.42578125" style="1" customWidth="1"/>
    <col min="5140" max="5378" width="9.140625" style="1"/>
    <col min="5379" max="5379" width="17.140625" style="1" customWidth="1"/>
    <col min="5380" max="5380" width="5.5703125" style="1" customWidth="1"/>
    <col min="5381" max="5381" width="28.85546875" style="1" customWidth="1"/>
    <col min="5382" max="5382" width="10.7109375" style="1" customWidth="1"/>
    <col min="5383" max="5383" width="11.7109375" style="1" bestFit="1" customWidth="1"/>
    <col min="5384" max="5384" width="11.28515625" style="1" customWidth="1"/>
    <col min="5385" max="5385" width="11.140625" style="1" customWidth="1"/>
    <col min="5386" max="5386" width="9.42578125" style="1" customWidth="1"/>
    <col min="5387" max="5387" width="14.28515625" style="1" bestFit="1" customWidth="1"/>
    <col min="5388" max="5388" width="15.28515625" style="1" customWidth="1"/>
    <col min="5389" max="5389" width="9.140625" style="1"/>
    <col min="5390" max="5390" width="13.7109375" style="1" customWidth="1"/>
    <col min="5391" max="5391" width="9.140625" style="1"/>
    <col min="5392" max="5392" width="13" style="1" customWidth="1"/>
    <col min="5393" max="5393" width="9.140625" style="1"/>
    <col min="5394" max="5394" width="23.140625" style="1" customWidth="1"/>
    <col min="5395" max="5395" width="13.42578125" style="1" customWidth="1"/>
    <col min="5396" max="5634" width="9.140625" style="1"/>
    <col min="5635" max="5635" width="17.140625" style="1" customWidth="1"/>
    <col min="5636" max="5636" width="5.5703125" style="1" customWidth="1"/>
    <col min="5637" max="5637" width="28.85546875" style="1" customWidth="1"/>
    <col min="5638" max="5638" width="10.7109375" style="1" customWidth="1"/>
    <col min="5639" max="5639" width="11.7109375" style="1" bestFit="1" customWidth="1"/>
    <col min="5640" max="5640" width="11.28515625" style="1" customWidth="1"/>
    <col min="5641" max="5641" width="11.140625" style="1" customWidth="1"/>
    <col min="5642" max="5642" width="9.42578125" style="1" customWidth="1"/>
    <col min="5643" max="5643" width="14.28515625" style="1" bestFit="1" customWidth="1"/>
    <col min="5644" max="5644" width="15.28515625" style="1" customWidth="1"/>
    <col min="5645" max="5645" width="9.140625" style="1"/>
    <col min="5646" max="5646" width="13.7109375" style="1" customWidth="1"/>
    <col min="5647" max="5647" width="9.140625" style="1"/>
    <col min="5648" max="5648" width="13" style="1" customWidth="1"/>
    <col min="5649" max="5649" width="9.140625" style="1"/>
    <col min="5650" max="5650" width="23.140625" style="1" customWidth="1"/>
    <col min="5651" max="5651" width="13.42578125" style="1" customWidth="1"/>
    <col min="5652" max="5890" width="9.140625" style="1"/>
    <col min="5891" max="5891" width="17.140625" style="1" customWidth="1"/>
    <col min="5892" max="5892" width="5.5703125" style="1" customWidth="1"/>
    <col min="5893" max="5893" width="28.85546875" style="1" customWidth="1"/>
    <col min="5894" max="5894" width="10.7109375" style="1" customWidth="1"/>
    <col min="5895" max="5895" width="11.7109375" style="1" bestFit="1" customWidth="1"/>
    <col min="5896" max="5896" width="11.28515625" style="1" customWidth="1"/>
    <col min="5897" max="5897" width="11.140625" style="1" customWidth="1"/>
    <col min="5898" max="5898" width="9.42578125" style="1" customWidth="1"/>
    <col min="5899" max="5899" width="14.28515625" style="1" bestFit="1" customWidth="1"/>
    <col min="5900" max="5900" width="15.28515625" style="1" customWidth="1"/>
    <col min="5901" max="5901" width="9.140625" style="1"/>
    <col min="5902" max="5902" width="13.7109375" style="1" customWidth="1"/>
    <col min="5903" max="5903" width="9.140625" style="1"/>
    <col min="5904" max="5904" width="13" style="1" customWidth="1"/>
    <col min="5905" max="5905" width="9.140625" style="1"/>
    <col min="5906" max="5906" width="23.140625" style="1" customWidth="1"/>
    <col min="5907" max="5907" width="13.42578125" style="1" customWidth="1"/>
    <col min="5908" max="6146" width="9.140625" style="1"/>
    <col min="6147" max="6147" width="17.140625" style="1" customWidth="1"/>
    <col min="6148" max="6148" width="5.5703125" style="1" customWidth="1"/>
    <col min="6149" max="6149" width="28.85546875" style="1" customWidth="1"/>
    <col min="6150" max="6150" width="10.7109375" style="1" customWidth="1"/>
    <col min="6151" max="6151" width="11.7109375" style="1" bestFit="1" customWidth="1"/>
    <col min="6152" max="6152" width="11.28515625" style="1" customWidth="1"/>
    <col min="6153" max="6153" width="11.140625" style="1" customWidth="1"/>
    <col min="6154" max="6154" width="9.42578125" style="1" customWidth="1"/>
    <col min="6155" max="6155" width="14.28515625" style="1" bestFit="1" customWidth="1"/>
    <col min="6156" max="6156" width="15.28515625" style="1" customWidth="1"/>
    <col min="6157" max="6157" width="9.140625" style="1"/>
    <col min="6158" max="6158" width="13.7109375" style="1" customWidth="1"/>
    <col min="6159" max="6159" width="9.140625" style="1"/>
    <col min="6160" max="6160" width="13" style="1" customWidth="1"/>
    <col min="6161" max="6161" width="9.140625" style="1"/>
    <col min="6162" max="6162" width="23.140625" style="1" customWidth="1"/>
    <col min="6163" max="6163" width="13.42578125" style="1" customWidth="1"/>
    <col min="6164" max="6402" width="9.140625" style="1"/>
    <col min="6403" max="6403" width="17.140625" style="1" customWidth="1"/>
    <col min="6404" max="6404" width="5.5703125" style="1" customWidth="1"/>
    <col min="6405" max="6405" width="28.85546875" style="1" customWidth="1"/>
    <col min="6406" max="6406" width="10.7109375" style="1" customWidth="1"/>
    <col min="6407" max="6407" width="11.7109375" style="1" bestFit="1" customWidth="1"/>
    <col min="6408" max="6408" width="11.28515625" style="1" customWidth="1"/>
    <col min="6409" max="6409" width="11.140625" style="1" customWidth="1"/>
    <col min="6410" max="6410" width="9.42578125" style="1" customWidth="1"/>
    <col min="6411" max="6411" width="14.28515625" style="1" bestFit="1" customWidth="1"/>
    <col min="6412" max="6412" width="15.28515625" style="1" customWidth="1"/>
    <col min="6413" max="6413" width="9.140625" style="1"/>
    <col min="6414" max="6414" width="13.7109375" style="1" customWidth="1"/>
    <col min="6415" max="6415" width="9.140625" style="1"/>
    <col min="6416" max="6416" width="13" style="1" customWidth="1"/>
    <col min="6417" max="6417" width="9.140625" style="1"/>
    <col min="6418" max="6418" width="23.140625" style="1" customWidth="1"/>
    <col min="6419" max="6419" width="13.42578125" style="1" customWidth="1"/>
    <col min="6420" max="6658" width="9.140625" style="1"/>
    <col min="6659" max="6659" width="17.140625" style="1" customWidth="1"/>
    <col min="6660" max="6660" width="5.5703125" style="1" customWidth="1"/>
    <col min="6661" max="6661" width="28.85546875" style="1" customWidth="1"/>
    <col min="6662" max="6662" width="10.7109375" style="1" customWidth="1"/>
    <col min="6663" max="6663" width="11.7109375" style="1" bestFit="1" customWidth="1"/>
    <col min="6664" max="6664" width="11.28515625" style="1" customWidth="1"/>
    <col min="6665" max="6665" width="11.140625" style="1" customWidth="1"/>
    <col min="6666" max="6666" width="9.42578125" style="1" customWidth="1"/>
    <col min="6667" max="6667" width="14.28515625" style="1" bestFit="1" customWidth="1"/>
    <col min="6668" max="6668" width="15.28515625" style="1" customWidth="1"/>
    <col min="6669" max="6669" width="9.140625" style="1"/>
    <col min="6670" max="6670" width="13.7109375" style="1" customWidth="1"/>
    <col min="6671" max="6671" width="9.140625" style="1"/>
    <col min="6672" max="6672" width="13" style="1" customWidth="1"/>
    <col min="6673" max="6673" width="9.140625" style="1"/>
    <col min="6674" max="6674" width="23.140625" style="1" customWidth="1"/>
    <col min="6675" max="6675" width="13.42578125" style="1" customWidth="1"/>
    <col min="6676" max="6914" width="9.140625" style="1"/>
    <col min="6915" max="6915" width="17.140625" style="1" customWidth="1"/>
    <col min="6916" max="6916" width="5.5703125" style="1" customWidth="1"/>
    <col min="6917" max="6917" width="28.85546875" style="1" customWidth="1"/>
    <col min="6918" max="6918" width="10.7109375" style="1" customWidth="1"/>
    <col min="6919" max="6919" width="11.7109375" style="1" bestFit="1" customWidth="1"/>
    <col min="6920" max="6920" width="11.28515625" style="1" customWidth="1"/>
    <col min="6921" max="6921" width="11.140625" style="1" customWidth="1"/>
    <col min="6922" max="6922" width="9.42578125" style="1" customWidth="1"/>
    <col min="6923" max="6923" width="14.28515625" style="1" bestFit="1" customWidth="1"/>
    <col min="6924" max="6924" width="15.28515625" style="1" customWidth="1"/>
    <col min="6925" max="6925" width="9.140625" style="1"/>
    <col min="6926" max="6926" width="13.7109375" style="1" customWidth="1"/>
    <col min="6927" max="6927" width="9.140625" style="1"/>
    <col min="6928" max="6928" width="13" style="1" customWidth="1"/>
    <col min="6929" max="6929" width="9.140625" style="1"/>
    <col min="6930" max="6930" width="23.140625" style="1" customWidth="1"/>
    <col min="6931" max="6931" width="13.42578125" style="1" customWidth="1"/>
    <col min="6932" max="7170" width="9.140625" style="1"/>
    <col min="7171" max="7171" width="17.140625" style="1" customWidth="1"/>
    <col min="7172" max="7172" width="5.5703125" style="1" customWidth="1"/>
    <col min="7173" max="7173" width="28.85546875" style="1" customWidth="1"/>
    <col min="7174" max="7174" width="10.7109375" style="1" customWidth="1"/>
    <col min="7175" max="7175" width="11.7109375" style="1" bestFit="1" customWidth="1"/>
    <col min="7176" max="7176" width="11.28515625" style="1" customWidth="1"/>
    <col min="7177" max="7177" width="11.140625" style="1" customWidth="1"/>
    <col min="7178" max="7178" width="9.42578125" style="1" customWidth="1"/>
    <col min="7179" max="7179" width="14.28515625" style="1" bestFit="1" customWidth="1"/>
    <col min="7180" max="7180" width="15.28515625" style="1" customWidth="1"/>
    <col min="7181" max="7181" width="9.140625" style="1"/>
    <col min="7182" max="7182" width="13.7109375" style="1" customWidth="1"/>
    <col min="7183" max="7183" width="9.140625" style="1"/>
    <col min="7184" max="7184" width="13" style="1" customWidth="1"/>
    <col min="7185" max="7185" width="9.140625" style="1"/>
    <col min="7186" max="7186" width="23.140625" style="1" customWidth="1"/>
    <col min="7187" max="7187" width="13.42578125" style="1" customWidth="1"/>
    <col min="7188" max="7426" width="9.140625" style="1"/>
    <col min="7427" max="7427" width="17.140625" style="1" customWidth="1"/>
    <col min="7428" max="7428" width="5.5703125" style="1" customWidth="1"/>
    <col min="7429" max="7429" width="28.85546875" style="1" customWidth="1"/>
    <col min="7430" max="7430" width="10.7109375" style="1" customWidth="1"/>
    <col min="7431" max="7431" width="11.7109375" style="1" bestFit="1" customWidth="1"/>
    <col min="7432" max="7432" width="11.28515625" style="1" customWidth="1"/>
    <col min="7433" max="7433" width="11.140625" style="1" customWidth="1"/>
    <col min="7434" max="7434" width="9.42578125" style="1" customWidth="1"/>
    <col min="7435" max="7435" width="14.28515625" style="1" bestFit="1" customWidth="1"/>
    <col min="7436" max="7436" width="15.28515625" style="1" customWidth="1"/>
    <col min="7437" max="7437" width="9.140625" style="1"/>
    <col min="7438" max="7438" width="13.7109375" style="1" customWidth="1"/>
    <col min="7439" max="7439" width="9.140625" style="1"/>
    <col min="7440" max="7440" width="13" style="1" customWidth="1"/>
    <col min="7441" max="7441" width="9.140625" style="1"/>
    <col min="7442" max="7442" width="23.140625" style="1" customWidth="1"/>
    <col min="7443" max="7443" width="13.42578125" style="1" customWidth="1"/>
    <col min="7444" max="7682" width="9.140625" style="1"/>
    <col min="7683" max="7683" width="17.140625" style="1" customWidth="1"/>
    <col min="7684" max="7684" width="5.5703125" style="1" customWidth="1"/>
    <col min="7685" max="7685" width="28.85546875" style="1" customWidth="1"/>
    <col min="7686" max="7686" width="10.7109375" style="1" customWidth="1"/>
    <col min="7687" max="7687" width="11.7109375" style="1" bestFit="1" customWidth="1"/>
    <col min="7688" max="7688" width="11.28515625" style="1" customWidth="1"/>
    <col min="7689" max="7689" width="11.140625" style="1" customWidth="1"/>
    <col min="7690" max="7690" width="9.42578125" style="1" customWidth="1"/>
    <col min="7691" max="7691" width="14.28515625" style="1" bestFit="1" customWidth="1"/>
    <col min="7692" max="7692" width="15.28515625" style="1" customWidth="1"/>
    <col min="7693" max="7693" width="9.140625" style="1"/>
    <col min="7694" max="7694" width="13.7109375" style="1" customWidth="1"/>
    <col min="7695" max="7695" width="9.140625" style="1"/>
    <col min="7696" max="7696" width="13" style="1" customWidth="1"/>
    <col min="7697" max="7697" width="9.140625" style="1"/>
    <col min="7698" max="7698" width="23.140625" style="1" customWidth="1"/>
    <col min="7699" max="7699" width="13.42578125" style="1" customWidth="1"/>
    <col min="7700" max="7938" width="9.140625" style="1"/>
    <col min="7939" max="7939" width="17.140625" style="1" customWidth="1"/>
    <col min="7940" max="7940" width="5.5703125" style="1" customWidth="1"/>
    <col min="7941" max="7941" width="28.85546875" style="1" customWidth="1"/>
    <col min="7942" max="7942" width="10.7109375" style="1" customWidth="1"/>
    <col min="7943" max="7943" width="11.7109375" style="1" bestFit="1" customWidth="1"/>
    <col min="7944" max="7944" width="11.28515625" style="1" customWidth="1"/>
    <col min="7945" max="7945" width="11.140625" style="1" customWidth="1"/>
    <col min="7946" max="7946" width="9.42578125" style="1" customWidth="1"/>
    <col min="7947" max="7947" width="14.28515625" style="1" bestFit="1" customWidth="1"/>
    <col min="7948" max="7948" width="15.28515625" style="1" customWidth="1"/>
    <col min="7949" max="7949" width="9.140625" style="1"/>
    <col min="7950" max="7950" width="13.7109375" style="1" customWidth="1"/>
    <col min="7951" max="7951" width="9.140625" style="1"/>
    <col min="7952" max="7952" width="13" style="1" customWidth="1"/>
    <col min="7953" max="7953" width="9.140625" style="1"/>
    <col min="7954" max="7954" width="23.140625" style="1" customWidth="1"/>
    <col min="7955" max="7955" width="13.42578125" style="1" customWidth="1"/>
    <col min="7956" max="8194" width="9.140625" style="1"/>
    <col min="8195" max="8195" width="17.140625" style="1" customWidth="1"/>
    <col min="8196" max="8196" width="5.5703125" style="1" customWidth="1"/>
    <col min="8197" max="8197" width="28.85546875" style="1" customWidth="1"/>
    <col min="8198" max="8198" width="10.7109375" style="1" customWidth="1"/>
    <col min="8199" max="8199" width="11.7109375" style="1" bestFit="1" customWidth="1"/>
    <col min="8200" max="8200" width="11.28515625" style="1" customWidth="1"/>
    <col min="8201" max="8201" width="11.140625" style="1" customWidth="1"/>
    <col min="8202" max="8202" width="9.42578125" style="1" customWidth="1"/>
    <col min="8203" max="8203" width="14.28515625" style="1" bestFit="1" customWidth="1"/>
    <col min="8204" max="8204" width="15.28515625" style="1" customWidth="1"/>
    <col min="8205" max="8205" width="9.140625" style="1"/>
    <col min="8206" max="8206" width="13.7109375" style="1" customWidth="1"/>
    <col min="8207" max="8207" width="9.140625" style="1"/>
    <col min="8208" max="8208" width="13" style="1" customWidth="1"/>
    <col min="8209" max="8209" width="9.140625" style="1"/>
    <col min="8210" max="8210" width="23.140625" style="1" customWidth="1"/>
    <col min="8211" max="8211" width="13.42578125" style="1" customWidth="1"/>
    <col min="8212" max="8450" width="9.140625" style="1"/>
    <col min="8451" max="8451" width="17.140625" style="1" customWidth="1"/>
    <col min="8452" max="8452" width="5.5703125" style="1" customWidth="1"/>
    <col min="8453" max="8453" width="28.85546875" style="1" customWidth="1"/>
    <col min="8454" max="8454" width="10.7109375" style="1" customWidth="1"/>
    <col min="8455" max="8455" width="11.7109375" style="1" bestFit="1" customWidth="1"/>
    <col min="8456" max="8456" width="11.28515625" style="1" customWidth="1"/>
    <col min="8457" max="8457" width="11.140625" style="1" customWidth="1"/>
    <col min="8458" max="8458" width="9.42578125" style="1" customWidth="1"/>
    <col min="8459" max="8459" width="14.28515625" style="1" bestFit="1" customWidth="1"/>
    <col min="8460" max="8460" width="15.28515625" style="1" customWidth="1"/>
    <col min="8461" max="8461" width="9.140625" style="1"/>
    <col min="8462" max="8462" width="13.7109375" style="1" customWidth="1"/>
    <col min="8463" max="8463" width="9.140625" style="1"/>
    <col min="8464" max="8464" width="13" style="1" customWidth="1"/>
    <col min="8465" max="8465" width="9.140625" style="1"/>
    <col min="8466" max="8466" width="23.140625" style="1" customWidth="1"/>
    <col min="8467" max="8467" width="13.42578125" style="1" customWidth="1"/>
    <col min="8468" max="8706" width="9.140625" style="1"/>
    <col min="8707" max="8707" width="17.140625" style="1" customWidth="1"/>
    <col min="8708" max="8708" width="5.5703125" style="1" customWidth="1"/>
    <col min="8709" max="8709" width="28.85546875" style="1" customWidth="1"/>
    <col min="8710" max="8710" width="10.7109375" style="1" customWidth="1"/>
    <col min="8711" max="8711" width="11.7109375" style="1" bestFit="1" customWidth="1"/>
    <col min="8712" max="8712" width="11.28515625" style="1" customWidth="1"/>
    <col min="8713" max="8713" width="11.140625" style="1" customWidth="1"/>
    <col min="8714" max="8714" width="9.42578125" style="1" customWidth="1"/>
    <col min="8715" max="8715" width="14.28515625" style="1" bestFit="1" customWidth="1"/>
    <col min="8716" max="8716" width="15.28515625" style="1" customWidth="1"/>
    <col min="8717" max="8717" width="9.140625" style="1"/>
    <col min="8718" max="8718" width="13.7109375" style="1" customWidth="1"/>
    <col min="8719" max="8719" width="9.140625" style="1"/>
    <col min="8720" max="8720" width="13" style="1" customWidth="1"/>
    <col min="8721" max="8721" width="9.140625" style="1"/>
    <col min="8722" max="8722" width="23.140625" style="1" customWidth="1"/>
    <col min="8723" max="8723" width="13.42578125" style="1" customWidth="1"/>
    <col min="8724" max="8962" width="9.140625" style="1"/>
    <col min="8963" max="8963" width="17.140625" style="1" customWidth="1"/>
    <col min="8964" max="8964" width="5.5703125" style="1" customWidth="1"/>
    <col min="8965" max="8965" width="28.85546875" style="1" customWidth="1"/>
    <col min="8966" max="8966" width="10.7109375" style="1" customWidth="1"/>
    <col min="8967" max="8967" width="11.7109375" style="1" bestFit="1" customWidth="1"/>
    <col min="8968" max="8968" width="11.28515625" style="1" customWidth="1"/>
    <col min="8969" max="8969" width="11.140625" style="1" customWidth="1"/>
    <col min="8970" max="8970" width="9.42578125" style="1" customWidth="1"/>
    <col min="8971" max="8971" width="14.28515625" style="1" bestFit="1" customWidth="1"/>
    <col min="8972" max="8972" width="15.28515625" style="1" customWidth="1"/>
    <col min="8973" max="8973" width="9.140625" style="1"/>
    <col min="8974" max="8974" width="13.7109375" style="1" customWidth="1"/>
    <col min="8975" max="8975" width="9.140625" style="1"/>
    <col min="8976" max="8976" width="13" style="1" customWidth="1"/>
    <col min="8977" max="8977" width="9.140625" style="1"/>
    <col min="8978" max="8978" width="23.140625" style="1" customWidth="1"/>
    <col min="8979" max="8979" width="13.42578125" style="1" customWidth="1"/>
    <col min="8980" max="9218" width="9.140625" style="1"/>
    <col min="9219" max="9219" width="17.140625" style="1" customWidth="1"/>
    <col min="9220" max="9220" width="5.5703125" style="1" customWidth="1"/>
    <col min="9221" max="9221" width="28.85546875" style="1" customWidth="1"/>
    <col min="9222" max="9222" width="10.7109375" style="1" customWidth="1"/>
    <col min="9223" max="9223" width="11.7109375" style="1" bestFit="1" customWidth="1"/>
    <col min="9224" max="9224" width="11.28515625" style="1" customWidth="1"/>
    <col min="9225" max="9225" width="11.140625" style="1" customWidth="1"/>
    <col min="9226" max="9226" width="9.42578125" style="1" customWidth="1"/>
    <col min="9227" max="9227" width="14.28515625" style="1" bestFit="1" customWidth="1"/>
    <col min="9228" max="9228" width="15.28515625" style="1" customWidth="1"/>
    <col min="9229" max="9229" width="9.140625" style="1"/>
    <col min="9230" max="9230" width="13.7109375" style="1" customWidth="1"/>
    <col min="9231" max="9231" width="9.140625" style="1"/>
    <col min="9232" max="9232" width="13" style="1" customWidth="1"/>
    <col min="9233" max="9233" width="9.140625" style="1"/>
    <col min="9234" max="9234" width="23.140625" style="1" customWidth="1"/>
    <col min="9235" max="9235" width="13.42578125" style="1" customWidth="1"/>
    <col min="9236" max="9474" width="9.140625" style="1"/>
    <col min="9475" max="9475" width="17.140625" style="1" customWidth="1"/>
    <col min="9476" max="9476" width="5.5703125" style="1" customWidth="1"/>
    <col min="9477" max="9477" width="28.85546875" style="1" customWidth="1"/>
    <col min="9478" max="9478" width="10.7109375" style="1" customWidth="1"/>
    <col min="9479" max="9479" width="11.7109375" style="1" bestFit="1" customWidth="1"/>
    <col min="9480" max="9480" width="11.28515625" style="1" customWidth="1"/>
    <col min="9481" max="9481" width="11.140625" style="1" customWidth="1"/>
    <col min="9482" max="9482" width="9.42578125" style="1" customWidth="1"/>
    <col min="9483" max="9483" width="14.28515625" style="1" bestFit="1" customWidth="1"/>
    <col min="9484" max="9484" width="15.28515625" style="1" customWidth="1"/>
    <col min="9485" max="9485" width="9.140625" style="1"/>
    <col min="9486" max="9486" width="13.7109375" style="1" customWidth="1"/>
    <col min="9487" max="9487" width="9.140625" style="1"/>
    <col min="9488" max="9488" width="13" style="1" customWidth="1"/>
    <col min="9489" max="9489" width="9.140625" style="1"/>
    <col min="9490" max="9490" width="23.140625" style="1" customWidth="1"/>
    <col min="9491" max="9491" width="13.42578125" style="1" customWidth="1"/>
    <col min="9492" max="9730" width="9.140625" style="1"/>
    <col min="9731" max="9731" width="17.140625" style="1" customWidth="1"/>
    <col min="9732" max="9732" width="5.5703125" style="1" customWidth="1"/>
    <col min="9733" max="9733" width="28.85546875" style="1" customWidth="1"/>
    <col min="9734" max="9734" width="10.7109375" style="1" customWidth="1"/>
    <col min="9735" max="9735" width="11.7109375" style="1" bestFit="1" customWidth="1"/>
    <col min="9736" max="9736" width="11.28515625" style="1" customWidth="1"/>
    <col min="9737" max="9737" width="11.140625" style="1" customWidth="1"/>
    <col min="9738" max="9738" width="9.42578125" style="1" customWidth="1"/>
    <col min="9739" max="9739" width="14.28515625" style="1" bestFit="1" customWidth="1"/>
    <col min="9740" max="9740" width="15.28515625" style="1" customWidth="1"/>
    <col min="9741" max="9741" width="9.140625" style="1"/>
    <col min="9742" max="9742" width="13.7109375" style="1" customWidth="1"/>
    <col min="9743" max="9743" width="9.140625" style="1"/>
    <col min="9744" max="9744" width="13" style="1" customWidth="1"/>
    <col min="9745" max="9745" width="9.140625" style="1"/>
    <col min="9746" max="9746" width="23.140625" style="1" customWidth="1"/>
    <col min="9747" max="9747" width="13.42578125" style="1" customWidth="1"/>
    <col min="9748" max="9986" width="9.140625" style="1"/>
    <col min="9987" max="9987" width="17.140625" style="1" customWidth="1"/>
    <col min="9988" max="9988" width="5.5703125" style="1" customWidth="1"/>
    <col min="9989" max="9989" width="28.85546875" style="1" customWidth="1"/>
    <col min="9990" max="9990" width="10.7109375" style="1" customWidth="1"/>
    <col min="9991" max="9991" width="11.7109375" style="1" bestFit="1" customWidth="1"/>
    <col min="9992" max="9992" width="11.28515625" style="1" customWidth="1"/>
    <col min="9993" max="9993" width="11.140625" style="1" customWidth="1"/>
    <col min="9994" max="9994" width="9.42578125" style="1" customWidth="1"/>
    <col min="9995" max="9995" width="14.28515625" style="1" bestFit="1" customWidth="1"/>
    <col min="9996" max="9996" width="15.28515625" style="1" customWidth="1"/>
    <col min="9997" max="9997" width="9.140625" style="1"/>
    <col min="9998" max="9998" width="13.7109375" style="1" customWidth="1"/>
    <col min="9999" max="9999" width="9.140625" style="1"/>
    <col min="10000" max="10000" width="13" style="1" customWidth="1"/>
    <col min="10001" max="10001" width="9.140625" style="1"/>
    <col min="10002" max="10002" width="23.140625" style="1" customWidth="1"/>
    <col min="10003" max="10003" width="13.42578125" style="1" customWidth="1"/>
    <col min="10004" max="10242" width="9.140625" style="1"/>
    <col min="10243" max="10243" width="17.140625" style="1" customWidth="1"/>
    <col min="10244" max="10244" width="5.5703125" style="1" customWidth="1"/>
    <col min="10245" max="10245" width="28.85546875" style="1" customWidth="1"/>
    <col min="10246" max="10246" width="10.7109375" style="1" customWidth="1"/>
    <col min="10247" max="10247" width="11.7109375" style="1" bestFit="1" customWidth="1"/>
    <col min="10248" max="10248" width="11.28515625" style="1" customWidth="1"/>
    <col min="10249" max="10249" width="11.140625" style="1" customWidth="1"/>
    <col min="10250" max="10250" width="9.42578125" style="1" customWidth="1"/>
    <col min="10251" max="10251" width="14.28515625" style="1" bestFit="1" customWidth="1"/>
    <col min="10252" max="10252" width="15.28515625" style="1" customWidth="1"/>
    <col min="10253" max="10253" width="9.140625" style="1"/>
    <col min="10254" max="10254" width="13.7109375" style="1" customWidth="1"/>
    <col min="10255" max="10255" width="9.140625" style="1"/>
    <col min="10256" max="10256" width="13" style="1" customWidth="1"/>
    <col min="10257" max="10257" width="9.140625" style="1"/>
    <col min="10258" max="10258" width="23.140625" style="1" customWidth="1"/>
    <col min="10259" max="10259" width="13.42578125" style="1" customWidth="1"/>
    <col min="10260" max="10498" width="9.140625" style="1"/>
    <col min="10499" max="10499" width="17.140625" style="1" customWidth="1"/>
    <col min="10500" max="10500" width="5.5703125" style="1" customWidth="1"/>
    <col min="10501" max="10501" width="28.85546875" style="1" customWidth="1"/>
    <col min="10502" max="10502" width="10.7109375" style="1" customWidth="1"/>
    <col min="10503" max="10503" width="11.7109375" style="1" bestFit="1" customWidth="1"/>
    <col min="10504" max="10504" width="11.28515625" style="1" customWidth="1"/>
    <col min="10505" max="10505" width="11.140625" style="1" customWidth="1"/>
    <col min="10506" max="10506" width="9.42578125" style="1" customWidth="1"/>
    <col min="10507" max="10507" width="14.28515625" style="1" bestFit="1" customWidth="1"/>
    <col min="10508" max="10508" width="15.28515625" style="1" customWidth="1"/>
    <col min="10509" max="10509" width="9.140625" style="1"/>
    <col min="10510" max="10510" width="13.7109375" style="1" customWidth="1"/>
    <col min="10511" max="10511" width="9.140625" style="1"/>
    <col min="10512" max="10512" width="13" style="1" customWidth="1"/>
    <col min="10513" max="10513" width="9.140625" style="1"/>
    <col min="10514" max="10514" width="23.140625" style="1" customWidth="1"/>
    <col min="10515" max="10515" width="13.42578125" style="1" customWidth="1"/>
    <col min="10516" max="10754" width="9.140625" style="1"/>
    <col min="10755" max="10755" width="17.140625" style="1" customWidth="1"/>
    <col min="10756" max="10756" width="5.5703125" style="1" customWidth="1"/>
    <col min="10757" max="10757" width="28.85546875" style="1" customWidth="1"/>
    <col min="10758" max="10758" width="10.7109375" style="1" customWidth="1"/>
    <col min="10759" max="10759" width="11.7109375" style="1" bestFit="1" customWidth="1"/>
    <col min="10760" max="10760" width="11.28515625" style="1" customWidth="1"/>
    <col min="10761" max="10761" width="11.140625" style="1" customWidth="1"/>
    <col min="10762" max="10762" width="9.42578125" style="1" customWidth="1"/>
    <col min="10763" max="10763" width="14.28515625" style="1" bestFit="1" customWidth="1"/>
    <col min="10764" max="10764" width="15.28515625" style="1" customWidth="1"/>
    <col min="10765" max="10765" width="9.140625" style="1"/>
    <col min="10766" max="10766" width="13.7109375" style="1" customWidth="1"/>
    <col min="10767" max="10767" width="9.140625" style="1"/>
    <col min="10768" max="10768" width="13" style="1" customWidth="1"/>
    <col min="10769" max="10769" width="9.140625" style="1"/>
    <col min="10770" max="10770" width="23.140625" style="1" customWidth="1"/>
    <col min="10771" max="10771" width="13.42578125" style="1" customWidth="1"/>
    <col min="10772" max="11010" width="9.140625" style="1"/>
    <col min="11011" max="11011" width="17.140625" style="1" customWidth="1"/>
    <col min="11012" max="11012" width="5.5703125" style="1" customWidth="1"/>
    <col min="11013" max="11013" width="28.85546875" style="1" customWidth="1"/>
    <col min="11014" max="11014" width="10.7109375" style="1" customWidth="1"/>
    <col min="11015" max="11015" width="11.7109375" style="1" bestFit="1" customWidth="1"/>
    <col min="11016" max="11016" width="11.28515625" style="1" customWidth="1"/>
    <col min="11017" max="11017" width="11.140625" style="1" customWidth="1"/>
    <col min="11018" max="11018" width="9.42578125" style="1" customWidth="1"/>
    <col min="11019" max="11019" width="14.28515625" style="1" bestFit="1" customWidth="1"/>
    <col min="11020" max="11020" width="15.28515625" style="1" customWidth="1"/>
    <col min="11021" max="11021" width="9.140625" style="1"/>
    <col min="11022" max="11022" width="13.7109375" style="1" customWidth="1"/>
    <col min="11023" max="11023" width="9.140625" style="1"/>
    <col min="11024" max="11024" width="13" style="1" customWidth="1"/>
    <col min="11025" max="11025" width="9.140625" style="1"/>
    <col min="11026" max="11026" width="23.140625" style="1" customWidth="1"/>
    <col min="11027" max="11027" width="13.42578125" style="1" customWidth="1"/>
    <col min="11028" max="11266" width="9.140625" style="1"/>
    <col min="11267" max="11267" width="17.140625" style="1" customWidth="1"/>
    <col min="11268" max="11268" width="5.5703125" style="1" customWidth="1"/>
    <col min="11269" max="11269" width="28.85546875" style="1" customWidth="1"/>
    <col min="11270" max="11270" width="10.7109375" style="1" customWidth="1"/>
    <col min="11271" max="11271" width="11.7109375" style="1" bestFit="1" customWidth="1"/>
    <col min="11272" max="11272" width="11.28515625" style="1" customWidth="1"/>
    <col min="11273" max="11273" width="11.140625" style="1" customWidth="1"/>
    <col min="11274" max="11274" width="9.42578125" style="1" customWidth="1"/>
    <col min="11275" max="11275" width="14.28515625" style="1" bestFit="1" customWidth="1"/>
    <col min="11276" max="11276" width="15.28515625" style="1" customWidth="1"/>
    <col min="11277" max="11277" width="9.140625" style="1"/>
    <col min="11278" max="11278" width="13.7109375" style="1" customWidth="1"/>
    <col min="11279" max="11279" width="9.140625" style="1"/>
    <col min="11280" max="11280" width="13" style="1" customWidth="1"/>
    <col min="11281" max="11281" width="9.140625" style="1"/>
    <col min="11282" max="11282" width="23.140625" style="1" customWidth="1"/>
    <col min="11283" max="11283" width="13.42578125" style="1" customWidth="1"/>
    <col min="11284" max="11522" width="9.140625" style="1"/>
    <col min="11523" max="11523" width="17.140625" style="1" customWidth="1"/>
    <col min="11524" max="11524" width="5.5703125" style="1" customWidth="1"/>
    <col min="11525" max="11525" width="28.85546875" style="1" customWidth="1"/>
    <col min="11526" max="11526" width="10.7109375" style="1" customWidth="1"/>
    <col min="11527" max="11527" width="11.7109375" style="1" bestFit="1" customWidth="1"/>
    <col min="11528" max="11528" width="11.28515625" style="1" customWidth="1"/>
    <col min="11529" max="11529" width="11.140625" style="1" customWidth="1"/>
    <col min="11530" max="11530" width="9.42578125" style="1" customWidth="1"/>
    <col min="11531" max="11531" width="14.28515625" style="1" bestFit="1" customWidth="1"/>
    <col min="11532" max="11532" width="15.28515625" style="1" customWidth="1"/>
    <col min="11533" max="11533" width="9.140625" style="1"/>
    <col min="11534" max="11534" width="13.7109375" style="1" customWidth="1"/>
    <col min="11535" max="11535" width="9.140625" style="1"/>
    <col min="11536" max="11536" width="13" style="1" customWidth="1"/>
    <col min="11537" max="11537" width="9.140625" style="1"/>
    <col min="11538" max="11538" width="23.140625" style="1" customWidth="1"/>
    <col min="11539" max="11539" width="13.42578125" style="1" customWidth="1"/>
    <col min="11540" max="11778" width="9.140625" style="1"/>
    <col min="11779" max="11779" width="17.140625" style="1" customWidth="1"/>
    <col min="11780" max="11780" width="5.5703125" style="1" customWidth="1"/>
    <col min="11781" max="11781" width="28.85546875" style="1" customWidth="1"/>
    <col min="11782" max="11782" width="10.7109375" style="1" customWidth="1"/>
    <col min="11783" max="11783" width="11.7109375" style="1" bestFit="1" customWidth="1"/>
    <col min="11784" max="11784" width="11.28515625" style="1" customWidth="1"/>
    <col min="11785" max="11785" width="11.140625" style="1" customWidth="1"/>
    <col min="11786" max="11786" width="9.42578125" style="1" customWidth="1"/>
    <col min="11787" max="11787" width="14.28515625" style="1" bestFit="1" customWidth="1"/>
    <col min="11788" max="11788" width="15.28515625" style="1" customWidth="1"/>
    <col min="11789" max="11789" width="9.140625" style="1"/>
    <col min="11790" max="11790" width="13.7109375" style="1" customWidth="1"/>
    <col min="11791" max="11791" width="9.140625" style="1"/>
    <col min="11792" max="11792" width="13" style="1" customWidth="1"/>
    <col min="11793" max="11793" width="9.140625" style="1"/>
    <col min="11794" max="11794" width="23.140625" style="1" customWidth="1"/>
    <col min="11795" max="11795" width="13.42578125" style="1" customWidth="1"/>
    <col min="11796" max="12034" width="9.140625" style="1"/>
    <col min="12035" max="12035" width="17.140625" style="1" customWidth="1"/>
    <col min="12036" max="12036" width="5.5703125" style="1" customWidth="1"/>
    <col min="12037" max="12037" width="28.85546875" style="1" customWidth="1"/>
    <col min="12038" max="12038" width="10.7109375" style="1" customWidth="1"/>
    <col min="12039" max="12039" width="11.7109375" style="1" bestFit="1" customWidth="1"/>
    <col min="12040" max="12040" width="11.28515625" style="1" customWidth="1"/>
    <col min="12041" max="12041" width="11.140625" style="1" customWidth="1"/>
    <col min="12042" max="12042" width="9.42578125" style="1" customWidth="1"/>
    <col min="12043" max="12043" width="14.28515625" style="1" bestFit="1" customWidth="1"/>
    <col min="12044" max="12044" width="15.28515625" style="1" customWidth="1"/>
    <col min="12045" max="12045" width="9.140625" style="1"/>
    <col min="12046" max="12046" width="13.7109375" style="1" customWidth="1"/>
    <col min="12047" max="12047" width="9.140625" style="1"/>
    <col min="12048" max="12048" width="13" style="1" customWidth="1"/>
    <col min="12049" max="12049" width="9.140625" style="1"/>
    <col min="12050" max="12050" width="23.140625" style="1" customWidth="1"/>
    <col min="12051" max="12051" width="13.42578125" style="1" customWidth="1"/>
    <col min="12052" max="12290" width="9.140625" style="1"/>
    <col min="12291" max="12291" width="17.140625" style="1" customWidth="1"/>
    <col min="12292" max="12292" width="5.5703125" style="1" customWidth="1"/>
    <col min="12293" max="12293" width="28.85546875" style="1" customWidth="1"/>
    <col min="12294" max="12294" width="10.7109375" style="1" customWidth="1"/>
    <col min="12295" max="12295" width="11.7109375" style="1" bestFit="1" customWidth="1"/>
    <col min="12296" max="12296" width="11.28515625" style="1" customWidth="1"/>
    <col min="12297" max="12297" width="11.140625" style="1" customWidth="1"/>
    <col min="12298" max="12298" width="9.42578125" style="1" customWidth="1"/>
    <col min="12299" max="12299" width="14.28515625" style="1" bestFit="1" customWidth="1"/>
    <col min="12300" max="12300" width="15.28515625" style="1" customWidth="1"/>
    <col min="12301" max="12301" width="9.140625" style="1"/>
    <col min="12302" max="12302" width="13.7109375" style="1" customWidth="1"/>
    <col min="12303" max="12303" width="9.140625" style="1"/>
    <col min="12304" max="12304" width="13" style="1" customWidth="1"/>
    <col min="12305" max="12305" width="9.140625" style="1"/>
    <col min="12306" max="12306" width="23.140625" style="1" customWidth="1"/>
    <col min="12307" max="12307" width="13.42578125" style="1" customWidth="1"/>
    <col min="12308" max="12546" width="9.140625" style="1"/>
    <col min="12547" max="12547" width="17.140625" style="1" customWidth="1"/>
    <col min="12548" max="12548" width="5.5703125" style="1" customWidth="1"/>
    <col min="12549" max="12549" width="28.85546875" style="1" customWidth="1"/>
    <col min="12550" max="12550" width="10.7109375" style="1" customWidth="1"/>
    <col min="12551" max="12551" width="11.7109375" style="1" bestFit="1" customWidth="1"/>
    <col min="12552" max="12552" width="11.28515625" style="1" customWidth="1"/>
    <col min="12553" max="12553" width="11.140625" style="1" customWidth="1"/>
    <col min="12554" max="12554" width="9.42578125" style="1" customWidth="1"/>
    <col min="12555" max="12555" width="14.28515625" style="1" bestFit="1" customWidth="1"/>
    <col min="12556" max="12556" width="15.28515625" style="1" customWidth="1"/>
    <col min="12557" max="12557" width="9.140625" style="1"/>
    <col min="12558" max="12558" width="13.7109375" style="1" customWidth="1"/>
    <col min="12559" max="12559" width="9.140625" style="1"/>
    <col min="12560" max="12560" width="13" style="1" customWidth="1"/>
    <col min="12561" max="12561" width="9.140625" style="1"/>
    <col min="12562" max="12562" width="23.140625" style="1" customWidth="1"/>
    <col min="12563" max="12563" width="13.42578125" style="1" customWidth="1"/>
    <col min="12564" max="12802" width="9.140625" style="1"/>
    <col min="12803" max="12803" width="17.140625" style="1" customWidth="1"/>
    <col min="12804" max="12804" width="5.5703125" style="1" customWidth="1"/>
    <col min="12805" max="12805" width="28.85546875" style="1" customWidth="1"/>
    <col min="12806" max="12806" width="10.7109375" style="1" customWidth="1"/>
    <col min="12807" max="12807" width="11.7109375" style="1" bestFit="1" customWidth="1"/>
    <col min="12808" max="12808" width="11.28515625" style="1" customWidth="1"/>
    <col min="12809" max="12809" width="11.140625" style="1" customWidth="1"/>
    <col min="12810" max="12810" width="9.42578125" style="1" customWidth="1"/>
    <col min="12811" max="12811" width="14.28515625" style="1" bestFit="1" customWidth="1"/>
    <col min="12812" max="12812" width="15.28515625" style="1" customWidth="1"/>
    <col min="12813" max="12813" width="9.140625" style="1"/>
    <col min="12814" max="12814" width="13.7109375" style="1" customWidth="1"/>
    <col min="12815" max="12815" width="9.140625" style="1"/>
    <col min="12816" max="12816" width="13" style="1" customWidth="1"/>
    <col min="12817" max="12817" width="9.140625" style="1"/>
    <col min="12818" max="12818" width="23.140625" style="1" customWidth="1"/>
    <col min="12819" max="12819" width="13.42578125" style="1" customWidth="1"/>
    <col min="12820" max="13058" width="9.140625" style="1"/>
    <col min="13059" max="13059" width="17.140625" style="1" customWidth="1"/>
    <col min="13060" max="13060" width="5.5703125" style="1" customWidth="1"/>
    <col min="13061" max="13061" width="28.85546875" style="1" customWidth="1"/>
    <col min="13062" max="13062" width="10.7109375" style="1" customWidth="1"/>
    <col min="13063" max="13063" width="11.7109375" style="1" bestFit="1" customWidth="1"/>
    <col min="13064" max="13064" width="11.28515625" style="1" customWidth="1"/>
    <col min="13065" max="13065" width="11.140625" style="1" customWidth="1"/>
    <col min="13066" max="13066" width="9.42578125" style="1" customWidth="1"/>
    <col min="13067" max="13067" width="14.28515625" style="1" bestFit="1" customWidth="1"/>
    <col min="13068" max="13068" width="15.28515625" style="1" customWidth="1"/>
    <col min="13069" max="13069" width="9.140625" style="1"/>
    <col min="13070" max="13070" width="13.7109375" style="1" customWidth="1"/>
    <col min="13071" max="13071" width="9.140625" style="1"/>
    <col min="13072" max="13072" width="13" style="1" customWidth="1"/>
    <col min="13073" max="13073" width="9.140625" style="1"/>
    <col min="13074" max="13074" width="23.140625" style="1" customWidth="1"/>
    <col min="13075" max="13075" width="13.42578125" style="1" customWidth="1"/>
    <col min="13076" max="13314" width="9.140625" style="1"/>
    <col min="13315" max="13315" width="17.140625" style="1" customWidth="1"/>
    <col min="13316" max="13316" width="5.5703125" style="1" customWidth="1"/>
    <col min="13317" max="13317" width="28.85546875" style="1" customWidth="1"/>
    <col min="13318" max="13318" width="10.7109375" style="1" customWidth="1"/>
    <col min="13319" max="13319" width="11.7109375" style="1" bestFit="1" customWidth="1"/>
    <col min="13320" max="13320" width="11.28515625" style="1" customWidth="1"/>
    <col min="13321" max="13321" width="11.140625" style="1" customWidth="1"/>
    <col min="13322" max="13322" width="9.42578125" style="1" customWidth="1"/>
    <col min="13323" max="13323" width="14.28515625" style="1" bestFit="1" customWidth="1"/>
    <col min="13324" max="13324" width="15.28515625" style="1" customWidth="1"/>
    <col min="13325" max="13325" width="9.140625" style="1"/>
    <col min="13326" max="13326" width="13.7109375" style="1" customWidth="1"/>
    <col min="13327" max="13327" width="9.140625" style="1"/>
    <col min="13328" max="13328" width="13" style="1" customWidth="1"/>
    <col min="13329" max="13329" width="9.140625" style="1"/>
    <col min="13330" max="13330" width="23.140625" style="1" customWidth="1"/>
    <col min="13331" max="13331" width="13.42578125" style="1" customWidth="1"/>
    <col min="13332" max="13570" width="9.140625" style="1"/>
    <col min="13571" max="13571" width="17.140625" style="1" customWidth="1"/>
    <col min="13572" max="13572" width="5.5703125" style="1" customWidth="1"/>
    <col min="13573" max="13573" width="28.85546875" style="1" customWidth="1"/>
    <col min="13574" max="13574" width="10.7109375" style="1" customWidth="1"/>
    <col min="13575" max="13575" width="11.7109375" style="1" bestFit="1" customWidth="1"/>
    <col min="13576" max="13576" width="11.28515625" style="1" customWidth="1"/>
    <col min="13577" max="13577" width="11.140625" style="1" customWidth="1"/>
    <col min="13578" max="13578" width="9.42578125" style="1" customWidth="1"/>
    <col min="13579" max="13579" width="14.28515625" style="1" bestFit="1" customWidth="1"/>
    <col min="13580" max="13580" width="15.28515625" style="1" customWidth="1"/>
    <col min="13581" max="13581" width="9.140625" style="1"/>
    <col min="13582" max="13582" width="13.7109375" style="1" customWidth="1"/>
    <col min="13583" max="13583" width="9.140625" style="1"/>
    <col min="13584" max="13584" width="13" style="1" customWidth="1"/>
    <col min="13585" max="13585" width="9.140625" style="1"/>
    <col min="13586" max="13586" width="23.140625" style="1" customWidth="1"/>
    <col min="13587" max="13587" width="13.42578125" style="1" customWidth="1"/>
    <col min="13588" max="13826" width="9.140625" style="1"/>
    <col min="13827" max="13827" width="17.140625" style="1" customWidth="1"/>
    <col min="13828" max="13828" width="5.5703125" style="1" customWidth="1"/>
    <col min="13829" max="13829" width="28.85546875" style="1" customWidth="1"/>
    <col min="13830" max="13830" width="10.7109375" style="1" customWidth="1"/>
    <col min="13831" max="13831" width="11.7109375" style="1" bestFit="1" customWidth="1"/>
    <col min="13832" max="13832" width="11.28515625" style="1" customWidth="1"/>
    <col min="13833" max="13833" width="11.140625" style="1" customWidth="1"/>
    <col min="13834" max="13834" width="9.42578125" style="1" customWidth="1"/>
    <col min="13835" max="13835" width="14.28515625" style="1" bestFit="1" customWidth="1"/>
    <col min="13836" max="13836" width="15.28515625" style="1" customWidth="1"/>
    <col min="13837" max="13837" width="9.140625" style="1"/>
    <col min="13838" max="13838" width="13.7109375" style="1" customWidth="1"/>
    <col min="13839" max="13839" width="9.140625" style="1"/>
    <col min="13840" max="13840" width="13" style="1" customWidth="1"/>
    <col min="13841" max="13841" width="9.140625" style="1"/>
    <col min="13842" max="13842" width="23.140625" style="1" customWidth="1"/>
    <col min="13843" max="13843" width="13.42578125" style="1" customWidth="1"/>
    <col min="13844" max="14082" width="9.140625" style="1"/>
    <col min="14083" max="14083" width="17.140625" style="1" customWidth="1"/>
    <col min="14084" max="14084" width="5.5703125" style="1" customWidth="1"/>
    <col min="14085" max="14085" width="28.85546875" style="1" customWidth="1"/>
    <col min="14086" max="14086" width="10.7109375" style="1" customWidth="1"/>
    <col min="14087" max="14087" width="11.7109375" style="1" bestFit="1" customWidth="1"/>
    <col min="14088" max="14088" width="11.28515625" style="1" customWidth="1"/>
    <col min="14089" max="14089" width="11.140625" style="1" customWidth="1"/>
    <col min="14090" max="14090" width="9.42578125" style="1" customWidth="1"/>
    <col min="14091" max="14091" width="14.28515625" style="1" bestFit="1" customWidth="1"/>
    <col min="14092" max="14092" width="15.28515625" style="1" customWidth="1"/>
    <col min="14093" max="14093" width="9.140625" style="1"/>
    <col min="14094" max="14094" width="13.7109375" style="1" customWidth="1"/>
    <col min="14095" max="14095" width="9.140625" style="1"/>
    <col min="14096" max="14096" width="13" style="1" customWidth="1"/>
    <col min="14097" max="14097" width="9.140625" style="1"/>
    <col min="14098" max="14098" width="23.140625" style="1" customWidth="1"/>
    <col min="14099" max="14099" width="13.42578125" style="1" customWidth="1"/>
    <col min="14100" max="14338" width="9.140625" style="1"/>
    <col min="14339" max="14339" width="17.140625" style="1" customWidth="1"/>
    <col min="14340" max="14340" width="5.5703125" style="1" customWidth="1"/>
    <col min="14341" max="14341" width="28.85546875" style="1" customWidth="1"/>
    <col min="14342" max="14342" width="10.7109375" style="1" customWidth="1"/>
    <col min="14343" max="14343" width="11.7109375" style="1" bestFit="1" customWidth="1"/>
    <col min="14344" max="14344" width="11.28515625" style="1" customWidth="1"/>
    <col min="14345" max="14345" width="11.140625" style="1" customWidth="1"/>
    <col min="14346" max="14346" width="9.42578125" style="1" customWidth="1"/>
    <col min="14347" max="14347" width="14.28515625" style="1" bestFit="1" customWidth="1"/>
    <col min="14348" max="14348" width="15.28515625" style="1" customWidth="1"/>
    <col min="14349" max="14349" width="9.140625" style="1"/>
    <col min="14350" max="14350" width="13.7109375" style="1" customWidth="1"/>
    <col min="14351" max="14351" width="9.140625" style="1"/>
    <col min="14352" max="14352" width="13" style="1" customWidth="1"/>
    <col min="14353" max="14353" width="9.140625" style="1"/>
    <col min="14354" max="14354" width="23.140625" style="1" customWidth="1"/>
    <col min="14355" max="14355" width="13.42578125" style="1" customWidth="1"/>
    <col min="14356" max="14594" width="9.140625" style="1"/>
    <col min="14595" max="14595" width="17.140625" style="1" customWidth="1"/>
    <col min="14596" max="14596" width="5.5703125" style="1" customWidth="1"/>
    <col min="14597" max="14597" width="28.85546875" style="1" customWidth="1"/>
    <col min="14598" max="14598" width="10.7109375" style="1" customWidth="1"/>
    <col min="14599" max="14599" width="11.7109375" style="1" bestFit="1" customWidth="1"/>
    <col min="14600" max="14600" width="11.28515625" style="1" customWidth="1"/>
    <col min="14601" max="14601" width="11.140625" style="1" customWidth="1"/>
    <col min="14602" max="14602" width="9.42578125" style="1" customWidth="1"/>
    <col min="14603" max="14603" width="14.28515625" style="1" bestFit="1" customWidth="1"/>
    <col min="14604" max="14604" width="15.28515625" style="1" customWidth="1"/>
    <col min="14605" max="14605" width="9.140625" style="1"/>
    <col min="14606" max="14606" width="13.7109375" style="1" customWidth="1"/>
    <col min="14607" max="14607" width="9.140625" style="1"/>
    <col min="14608" max="14608" width="13" style="1" customWidth="1"/>
    <col min="14609" max="14609" width="9.140625" style="1"/>
    <col min="14610" max="14610" width="23.140625" style="1" customWidth="1"/>
    <col min="14611" max="14611" width="13.42578125" style="1" customWidth="1"/>
    <col min="14612" max="14850" width="9.140625" style="1"/>
    <col min="14851" max="14851" width="17.140625" style="1" customWidth="1"/>
    <col min="14852" max="14852" width="5.5703125" style="1" customWidth="1"/>
    <col min="14853" max="14853" width="28.85546875" style="1" customWidth="1"/>
    <col min="14854" max="14854" width="10.7109375" style="1" customWidth="1"/>
    <col min="14855" max="14855" width="11.7109375" style="1" bestFit="1" customWidth="1"/>
    <col min="14856" max="14856" width="11.28515625" style="1" customWidth="1"/>
    <col min="14857" max="14857" width="11.140625" style="1" customWidth="1"/>
    <col min="14858" max="14858" width="9.42578125" style="1" customWidth="1"/>
    <col min="14859" max="14859" width="14.28515625" style="1" bestFit="1" customWidth="1"/>
    <col min="14860" max="14860" width="15.28515625" style="1" customWidth="1"/>
    <col min="14861" max="14861" width="9.140625" style="1"/>
    <col min="14862" max="14862" width="13.7109375" style="1" customWidth="1"/>
    <col min="14863" max="14863" width="9.140625" style="1"/>
    <col min="14864" max="14864" width="13" style="1" customWidth="1"/>
    <col min="14865" max="14865" width="9.140625" style="1"/>
    <col min="14866" max="14866" width="23.140625" style="1" customWidth="1"/>
    <col min="14867" max="14867" width="13.42578125" style="1" customWidth="1"/>
    <col min="14868" max="15106" width="9.140625" style="1"/>
    <col min="15107" max="15107" width="17.140625" style="1" customWidth="1"/>
    <col min="15108" max="15108" width="5.5703125" style="1" customWidth="1"/>
    <col min="15109" max="15109" width="28.85546875" style="1" customWidth="1"/>
    <col min="15110" max="15110" width="10.7109375" style="1" customWidth="1"/>
    <col min="15111" max="15111" width="11.7109375" style="1" bestFit="1" customWidth="1"/>
    <col min="15112" max="15112" width="11.28515625" style="1" customWidth="1"/>
    <col min="15113" max="15113" width="11.140625" style="1" customWidth="1"/>
    <col min="15114" max="15114" width="9.42578125" style="1" customWidth="1"/>
    <col min="15115" max="15115" width="14.28515625" style="1" bestFit="1" customWidth="1"/>
    <col min="15116" max="15116" width="15.28515625" style="1" customWidth="1"/>
    <col min="15117" max="15117" width="9.140625" style="1"/>
    <col min="15118" max="15118" width="13.7109375" style="1" customWidth="1"/>
    <col min="15119" max="15119" width="9.140625" style="1"/>
    <col min="15120" max="15120" width="13" style="1" customWidth="1"/>
    <col min="15121" max="15121" width="9.140625" style="1"/>
    <col min="15122" max="15122" width="23.140625" style="1" customWidth="1"/>
    <col min="15123" max="15123" width="13.42578125" style="1" customWidth="1"/>
    <col min="15124" max="15362" width="9.140625" style="1"/>
    <col min="15363" max="15363" width="17.140625" style="1" customWidth="1"/>
    <col min="15364" max="15364" width="5.5703125" style="1" customWidth="1"/>
    <col min="15365" max="15365" width="28.85546875" style="1" customWidth="1"/>
    <col min="15366" max="15366" width="10.7109375" style="1" customWidth="1"/>
    <col min="15367" max="15367" width="11.7109375" style="1" bestFit="1" customWidth="1"/>
    <col min="15368" max="15368" width="11.28515625" style="1" customWidth="1"/>
    <col min="15369" max="15369" width="11.140625" style="1" customWidth="1"/>
    <col min="15370" max="15370" width="9.42578125" style="1" customWidth="1"/>
    <col min="15371" max="15371" width="14.28515625" style="1" bestFit="1" customWidth="1"/>
    <col min="15372" max="15372" width="15.28515625" style="1" customWidth="1"/>
    <col min="15373" max="15373" width="9.140625" style="1"/>
    <col min="15374" max="15374" width="13.7109375" style="1" customWidth="1"/>
    <col min="15375" max="15375" width="9.140625" style="1"/>
    <col min="15376" max="15376" width="13" style="1" customWidth="1"/>
    <col min="15377" max="15377" width="9.140625" style="1"/>
    <col min="15378" max="15378" width="23.140625" style="1" customWidth="1"/>
    <col min="15379" max="15379" width="13.42578125" style="1" customWidth="1"/>
    <col min="15380" max="15618" width="9.140625" style="1"/>
    <col min="15619" max="15619" width="17.140625" style="1" customWidth="1"/>
    <col min="15620" max="15620" width="5.5703125" style="1" customWidth="1"/>
    <col min="15621" max="15621" width="28.85546875" style="1" customWidth="1"/>
    <col min="15622" max="15622" width="10.7109375" style="1" customWidth="1"/>
    <col min="15623" max="15623" width="11.7109375" style="1" bestFit="1" customWidth="1"/>
    <col min="15624" max="15624" width="11.28515625" style="1" customWidth="1"/>
    <col min="15625" max="15625" width="11.140625" style="1" customWidth="1"/>
    <col min="15626" max="15626" width="9.42578125" style="1" customWidth="1"/>
    <col min="15627" max="15627" width="14.28515625" style="1" bestFit="1" customWidth="1"/>
    <col min="15628" max="15628" width="15.28515625" style="1" customWidth="1"/>
    <col min="15629" max="15629" width="9.140625" style="1"/>
    <col min="15630" max="15630" width="13.7109375" style="1" customWidth="1"/>
    <col min="15631" max="15631" width="9.140625" style="1"/>
    <col min="15632" max="15632" width="13" style="1" customWidth="1"/>
    <col min="15633" max="15633" width="9.140625" style="1"/>
    <col min="15634" max="15634" width="23.140625" style="1" customWidth="1"/>
    <col min="15635" max="15635" width="13.42578125" style="1" customWidth="1"/>
    <col min="15636" max="15874" width="9.140625" style="1"/>
    <col min="15875" max="15875" width="17.140625" style="1" customWidth="1"/>
    <col min="15876" max="15876" width="5.5703125" style="1" customWidth="1"/>
    <col min="15877" max="15877" width="28.85546875" style="1" customWidth="1"/>
    <col min="15878" max="15878" width="10.7109375" style="1" customWidth="1"/>
    <col min="15879" max="15879" width="11.7109375" style="1" bestFit="1" customWidth="1"/>
    <col min="15880" max="15880" width="11.28515625" style="1" customWidth="1"/>
    <col min="15881" max="15881" width="11.140625" style="1" customWidth="1"/>
    <col min="15882" max="15882" width="9.42578125" style="1" customWidth="1"/>
    <col min="15883" max="15883" width="14.28515625" style="1" bestFit="1" customWidth="1"/>
    <col min="15884" max="15884" width="15.28515625" style="1" customWidth="1"/>
    <col min="15885" max="15885" width="9.140625" style="1"/>
    <col min="15886" max="15886" width="13.7109375" style="1" customWidth="1"/>
    <col min="15887" max="15887" width="9.140625" style="1"/>
    <col min="15888" max="15888" width="13" style="1" customWidth="1"/>
    <col min="15889" max="15889" width="9.140625" style="1"/>
    <col min="15890" max="15890" width="23.140625" style="1" customWidth="1"/>
    <col min="15891" max="15891" width="13.42578125" style="1" customWidth="1"/>
    <col min="15892" max="16130" width="9.140625" style="1"/>
    <col min="16131" max="16131" width="17.140625" style="1" customWidth="1"/>
    <col min="16132" max="16132" width="5.5703125" style="1" customWidth="1"/>
    <col min="16133" max="16133" width="28.85546875" style="1" customWidth="1"/>
    <col min="16134" max="16134" width="10.7109375" style="1" customWidth="1"/>
    <col min="16135" max="16135" width="11.7109375" style="1" bestFit="1" customWidth="1"/>
    <col min="16136" max="16136" width="11.28515625" style="1" customWidth="1"/>
    <col min="16137" max="16137" width="11.140625" style="1" customWidth="1"/>
    <col min="16138" max="16138" width="9.42578125" style="1" customWidth="1"/>
    <col min="16139" max="16139" width="14.28515625" style="1" bestFit="1" customWidth="1"/>
    <col min="16140" max="16140" width="15.28515625" style="1" customWidth="1"/>
    <col min="16141" max="16141" width="9.140625" style="1"/>
    <col min="16142" max="16142" width="13.7109375" style="1" customWidth="1"/>
    <col min="16143" max="16143" width="9.140625" style="1"/>
    <col min="16144" max="16144" width="13" style="1" customWidth="1"/>
    <col min="16145" max="16145" width="9.140625" style="1"/>
    <col min="16146" max="16146" width="23.140625" style="1" customWidth="1"/>
    <col min="16147" max="16147" width="13.42578125" style="1" customWidth="1"/>
    <col min="16148" max="16384" width="9.140625" style="1"/>
  </cols>
  <sheetData>
    <row r="1" spans="3:16">
      <c r="J1" s="156" t="s">
        <v>0</v>
      </c>
      <c r="K1" s="156"/>
      <c r="L1" s="156"/>
      <c r="M1" s="156"/>
      <c r="N1" s="83"/>
      <c r="O1" s="83"/>
      <c r="P1" s="83"/>
    </row>
    <row r="2" spans="3:16" ht="27" customHeight="1">
      <c r="J2" s="157" t="s">
        <v>1</v>
      </c>
      <c r="K2" s="157"/>
      <c r="L2" s="157"/>
      <c r="M2" s="157"/>
      <c r="N2" s="84"/>
      <c r="O2" s="84"/>
      <c r="P2" s="84"/>
    </row>
    <row r="4" spans="3:16">
      <c r="L4" s="87" t="s">
        <v>2</v>
      </c>
    </row>
    <row r="5" spans="3:16">
      <c r="J5" s="158" t="s">
        <v>3</v>
      </c>
      <c r="K5" s="158"/>
      <c r="L5" s="5" t="s">
        <v>4</v>
      </c>
    </row>
    <row r="6" spans="3:16">
      <c r="K6" s="1" t="s">
        <v>5</v>
      </c>
      <c r="L6" s="87"/>
    </row>
    <row r="7" spans="3:16">
      <c r="L7" s="85"/>
    </row>
    <row r="8" spans="3:16">
      <c r="C8" s="153" t="s">
        <v>6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86"/>
      <c r="O8" s="86"/>
      <c r="P8" s="86"/>
    </row>
    <row r="9" spans="3:16"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</row>
    <row r="10" spans="3:16" ht="15" customHeight="1">
      <c r="C10" s="85"/>
      <c r="D10" s="85"/>
      <c r="E10" s="85"/>
      <c r="F10" s="151" t="s">
        <v>7</v>
      </c>
      <c r="G10" s="151"/>
      <c r="H10" s="151" t="s">
        <v>8</v>
      </c>
      <c r="I10" s="151"/>
      <c r="J10" s="85"/>
      <c r="K10" s="85"/>
      <c r="L10" s="85"/>
      <c r="M10" s="85"/>
      <c r="N10" s="85"/>
      <c r="O10" s="85"/>
      <c r="P10" s="85"/>
    </row>
    <row r="11" spans="3:16">
      <c r="C11" s="85"/>
      <c r="D11" s="85"/>
      <c r="E11" s="86" t="s">
        <v>9</v>
      </c>
      <c r="F11" s="151"/>
      <c r="G11" s="151"/>
      <c r="H11" s="152">
        <v>45537</v>
      </c>
      <c r="I11" s="152"/>
      <c r="J11" s="85"/>
      <c r="K11" s="85"/>
      <c r="L11" s="85"/>
      <c r="M11" s="85"/>
      <c r="N11" s="85"/>
      <c r="O11" s="85"/>
      <c r="P11" s="85"/>
    </row>
    <row r="12" spans="3:16">
      <c r="C12" s="85"/>
      <c r="D12" s="85"/>
      <c r="E12" s="85"/>
      <c r="F12" s="85"/>
      <c r="G12" s="85"/>
      <c r="H12" s="85"/>
      <c r="I12" s="153" t="s">
        <v>10</v>
      </c>
      <c r="J12" s="153"/>
      <c r="K12" s="153"/>
      <c r="L12" s="153"/>
      <c r="M12" s="153"/>
      <c r="N12" s="86"/>
      <c r="O12" s="86"/>
      <c r="P12" s="86"/>
    </row>
    <row r="13" spans="3:16" ht="15" customHeight="1">
      <c r="C13" s="85"/>
      <c r="D13" s="85"/>
      <c r="E13" s="85"/>
      <c r="F13" s="85"/>
      <c r="G13" s="85"/>
      <c r="H13" s="85"/>
      <c r="I13" s="8"/>
      <c r="J13" s="92" t="s">
        <v>93</v>
      </c>
      <c r="K13" s="88"/>
      <c r="L13" s="159" t="s">
        <v>94</v>
      </c>
      <c r="M13" s="159"/>
      <c r="N13" s="86"/>
      <c r="O13" s="86"/>
      <c r="P13" s="86"/>
    </row>
    <row r="14" spans="3:16" ht="15" customHeight="1">
      <c r="C14" s="85"/>
      <c r="D14" s="85"/>
      <c r="E14" s="85"/>
      <c r="F14" s="85"/>
      <c r="G14" s="85"/>
      <c r="H14" s="85"/>
      <c r="J14" s="83" t="s">
        <v>13</v>
      </c>
      <c r="L14" s="10"/>
      <c r="M14" s="11"/>
      <c r="N14" s="83"/>
      <c r="O14" s="83"/>
      <c r="P14" s="83"/>
    </row>
    <row r="15" spans="3:16" ht="15" customHeight="1">
      <c r="C15" s="85"/>
      <c r="D15" s="85"/>
      <c r="E15" s="12" t="s">
        <v>14</v>
      </c>
      <c r="F15" s="154" t="s">
        <v>87</v>
      </c>
      <c r="G15" s="154"/>
      <c r="H15" s="134">
        <v>45537</v>
      </c>
      <c r="I15" s="134"/>
      <c r="J15" s="155" t="s">
        <v>15</v>
      </c>
      <c r="K15" s="155"/>
      <c r="L15" s="13">
        <f>F51</f>
        <v>60.33</v>
      </c>
      <c r="M15" s="89"/>
      <c r="N15" s="89"/>
      <c r="O15" s="89"/>
      <c r="P15" s="89"/>
    </row>
    <row r="16" spans="3:16">
      <c r="C16" s="85"/>
      <c r="D16" s="85"/>
      <c r="E16" s="85"/>
      <c r="F16" s="85"/>
      <c r="G16" s="85"/>
      <c r="H16" s="143"/>
      <c r="I16" s="143"/>
      <c r="J16" s="85"/>
      <c r="K16" s="85"/>
      <c r="L16" s="85"/>
      <c r="M16" s="85"/>
      <c r="N16" s="85"/>
      <c r="O16" s="85"/>
      <c r="P16" s="85"/>
    </row>
    <row r="17" spans="3:21"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15">
        <f>L24+L25+L26+L29+L30+L31+L32+L33+L36</f>
        <v>1031828.65</v>
      </c>
      <c r="O17" s="83" t="s">
        <v>16</v>
      </c>
      <c r="P17" s="85"/>
      <c r="Q17" s="1" t="s">
        <v>17</v>
      </c>
    </row>
    <row r="18" spans="3:21">
      <c r="N18" s="16">
        <f>'[1]тарификация 01.10.2020'!$Z$1010</f>
        <v>857625.22222222213</v>
      </c>
      <c r="O18" s="1" t="s">
        <v>18</v>
      </c>
    </row>
    <row r="19" spans="3:21" ht="13.5" thickBot="1">
      <c r="N19" s="16">
        <f>N17-N18</f>
        <v>174203.42777777789</v>
      </c>
    </row>
    <row r="20" spans="3:21" ht="36.75" customHeight="1">
      <c r="C20" s="144" t="s">
        <v>19</v>
      </c>
      <c r="D20" s="145"/>
      <c r="E20" s="146" t="s">
        <v>20</v>
      </c>
      <c r="F20" s="146" t="s">
        <v>21</v>
      </c>
      <c r="G20" s="146" t="s">
        <v>22</v>
      </c>
      <c r="H20" s="148" t="s">
        <v>23</v>
      </c>
      <c r="I20" s="135" t="s">
        <v>24</v>
      </c>
      <c r="J20" s="135"/>
      <c r="K20" s="135"/>
      <c r="L20" s="135" t="s">
        <v>25</v>
      </c>
      <c r="M20" s="135" t="s">
        <v>26</v>
      </c>
      <c r="N20" s="17"/>
      <c r="O20" s="17"/>
      <c r="P20" s="17"/>
      <c r="R20" s="18" t="s">
        <v>11</v>
      </c>
      <c r="S20" s="18"/>
      <c r="T20" s="18"/>
    </row>
    <row r="21" spans="3:21" ht="51.75" customHeight="1">
      <c r="C21" s="136" t="s">
        <v>27</v>
      </c>
      <c r="D21" s="138" t="s">
        <v>2</v>
      </c>
      <c r="E21" s="147"/>
      <c r="F21" s="147"/>
      <c r="G21" s="147"/>
      <c r="H21" s="149"/>
      <c r="I21" s="90" t="s">
        <v>28</v>
      </c>
      <c r="J21" s="90" t="s">
        <v>29</v>
      </c>
      <c r="K21" s="90" t="s">
        <v>30</v>
      </c>
      <c r="L21" s="135"/>
      <c r="M21" s="135"/>
      <c r="N21" s="90" t="s">
        <v>31</v>
      </c>
      <c r="O21" s="90" t="s">
        <v>32</v>
      </c>
      <c r="P21" s="90" t="s">
        <v>33</v>
      </c>
      <c r="R21" s="1">
        <v>41051</v>
      </c>
      <c r="U21" s="20"/>
    </row>
    <row r="22" spans="3:21">
      <c r="C22" s="137"/>
      <c r="D22" s="139"/>
      <c r="E22" s="139"/>
      <c r="F22" s="139"/>
      <c r="G22" s="139"/>
      <c r="H22" s="150"/>
      <c r="I22" s="21">
        <v>0.04</v>
      </c>
      <c r="J22" s="21"/>
      <c r="K22" s="21">
        <v>0.2</v>
      </c>
      <c r="L22" s="90"/>
      <c r="M22" s="90"/>
      <c r="N22" s="17"/>
      <c r="O22" s="17"/>
      <c r="P22" s="17">
        <v>19242</v>
      </c>
    </row>
    <row r="23" spans="3:21" ht="13.5" thickBot="1">
      <c r="C23" s="22">
        <v>1</v>
      </c>
      <c r="D23" s="23">
        <v>2</v>
      </c>
      <c r="E23" s="91">
        <v>3</v>
      </c>
      <c r="F23" s="23">
        <v>4</v>
      </c>
      <c r="G23" s="23">
        <v>5</v>
      </c>
      <c r="H23" s="23">
        <v>6</v>
      </c>
      <c r="I23" s="25">
        <v>8</v>
      </c>
      <c r="J23" s="25">
        <v>9</v>
      </c>
      <c r="K23" s="25">
        <v>10</v>
      </c>
      <c r="L23" s="25">
        <v>11</v>
      </c>
      <c r="M23" s="25">
        <v>12</v>
      </c>
      <c r="N23" s="85"/>
      <c r="O23" s="85"/>
      <c r="P23" s="85"/>
    </row>
    <row r="24" spans="3:21" ht="16.5" customHeight="1">
      <c r="C24" s="132" t="s">
        <v>34</v>
      </c>
      <c r="D24" s="26"/>
      <c r="E24" s="27" t="s">
        <v>11</v>
      </c>
      <c r="F24" s="28">
        <v>1</v>
      </c>
      <c r="G24" s="29">
        <f>R21</f>
        <v>41051</v>
      </c>
      <c r="H24" s="29"/>
      <c r="I24" s="29"/>
      <c r="J24" s="29"/>
      <c r="K24" s="29"/>
      <c r="L24" s="30">
        <f>F24*G24+H24+I24+K24</f>
        <v>41051</v>
      </c>
      <c r="M24" s="31"/>
      <c r="N24" s="32">
        <f>G24*10%</f>
        <v>4105.1000000000004</v>
      </c>
      <c r="O24" s="32"/>
      <c r="P24" s="32"/>
      <c r="R24" s="1" t="s">
        <v>35</v>
      </c>
      <c r="S24" s="8"/>
    </row>
    <row r="25" spans="3:21" ht="18.75" customHeight="1">
      <c r="C25" s="131"/>
      <c r="D25" s="32"/>
      <c r="E25" s="33" t="s">
        <v>36</v>
      </c>
      <c r="F25" s="34">
        <f>2+0.5-0.5</f>
        <v>2</v>
      </c>
      <c r="G25" s="35">
        <f>ROUNDUP($G$24*0.9,0)</f>
        <v>36946</v>
      </c>
      <c r="H25" s="36"/>
      <c r="I25" s="36"/>
      <c r="J25" s="36"/>
      <c r="K25" s="36"/>
      <c r="L25" s="36">
        <f>(F25*G25+H25+I25+K25)</f>
        <v>73892</v>
      </c>
      <c r="M25" s="37"/>
      <c r="N25" s="32">
        <f>G25*10%*2</f>
        <v>7389.2000000000007</v>
      </c>
      <c r="O25" s="32"/>
      <c r="P25" s="32"/>
      <c r="R25" s="1">
        <f>0.9</f>
        <v>0.9</v>
      </c>
    </row>
    <row r="26" spans="3:21" ht="17.25" customHeight="1">
      <c r="C26" s="131"/>
      <c r="D26" s="38"/>
      <c r="E26" s="39" t="s">
        <v>37</v>
      </c>
      <c r="F26" s="40">
        <f>0.3+0.2+0.5</f>
        <v>1</v>
      </c>
      <c r="G26" s="35">
        <f>ROUNDUP($G$24*0.9,0)</f>
        <v>36946</v>
      </c>
      <c r="H26" s="41"/>
      <c r="I26" s="41"/>
      <c r="J26" s="41"/>
      <c r="K26" s="41"/>
      <c r="L26" s="36">
        <f>(F26*G26+H26+I26+K26)</f>
        <v>36946</v>
      </c>
      <c r="M26" s="42"/>
      <c r="N26" s="32">
        <f>G26*3%</f>
        <v>1108.3799999999999</v>
      </c>
      <c r="O26" s="32"/>
      <c r="P26" s="32"/>
      <c r="R26" s="1">
        <v>0.9</v>
      </c>
    </row>
    <row r="27" spans="3:21" ht="17.25" customHeight="1">
      <c r="C27" s="131"/>
      <c r="D27" s="38"/>
      <c r="E27" s="39" t="s">
        <v>38</v>
      </c>
      <c r="F27" s="40">
        <v>1</v>
      </c>
      <c r="G27" s="35">
        <f>ROUNDUP($G$24*0.9,0)</f>
        <v>36946</v>
      </c>
      <c r="H27" s="41"/>
      <c r="I27" s="41"/>
      <c r="J27" s="41"/>
      <c r="K27" s="41"/>
      <c r="L27" s="41">
        <f>F27*G27+H27+I27+K27</f>
        <v>36946</v>
      </c>
      <c r="M27" s="42"/>
      <c r="N27" s="32">
        <f>G27*7%</f>
        <v>2586.2200000000003</v>
      </c>
      <c r="O27" s="32"/>
      <c r="P27" s="32"/>
      <c r="R27" s="1">
        <v>0.9</v>
      </c>
    </row>
    <row r="28" spans="3:21" ht="17.25" customHeight="1" thickBot="1">
      <c r="C28" s="133"/>
      <c r="D28" s="43"/>
      <c r="E28" s="44" t="s">
        <v>39</v>
      </c>
      <c r="F28" s="45">
        <f>SUM(F24:F27)</f>
        <v>5</v>
      </c>
      <c r="G28" s="46"/>
      <c r="H28" s="46"/>
      <c r="I28" s="46"/>
      <c r="J28" s="46"/>
      <c r="K28" s="46"/>
      <c r="L28" s="47">
        <f>SUM(L24:L27)</f>
        <v>188835</v>
      </c>
      <c r="M28" s="48"/>
      <c r="N28" s="49">
        <f>SUM(N24:N27)</f>
        <v>15188.900000000001</v>
      </c>
      <c r="O28" s="49">
        <f>SUM(O24:O27)</f>
        <v>0</v>
      </c>
      <c r="P28" s="49">
        <f>SUM(P24:P27)</f>
        <v>0</v>
      </c>
      <c r="Q28" s="8"/>
      <c r="R28" s="1" t="s">
        <v>40</v>
      </c>
      <c r="S28" s="1">
        <v>16074</v>
      </c>
    </row>
    <row r="29" spans="3:21" ht="17.25" customHeight="1">
      <c r="C29" s="140" t="s">
        <v>41</v>
      </c>
      <c r="D29" s="26"/>
      <c r="E29" s="27" t="s">
        <v>42</v>
      </c>
      <c r="F29" s="93">
        <f>36.83+1</f>
        <v>37.83</v>
      </c>
      <c r="G29" s="30">
        <f>$S$28</f>
        <v>16074</v>
      </c>
      <c r="H29" s="29">
        <f>223690.23/F29</f>
        <v>5913.0380650277566</v>
      </c>
      <c r="I29" s="29"/>
      <c r="J29" s="29"/>
      <c r="K29" s="29"/>
      <c r="L29" s="30">
        <f>F29*(G29+H29+I29+J29+K29)</f>
        <v>831769.65</v>
      </c>
      <c r="M29" s="31"/>
      <c r="N29" s="51">
        <f>'[2]02.09'!$AD$1010</f>
        <v>31344.299999999996</v>
      </c>
      <c r="O29" s="52">
        <f>'[2]02.09'!$AB$1010</f>
        <v>12859.199999999999</v>
      </c>
      <c r="P29" s="52">
        <f>'[2]02.09'!$AG$1010</f>
        <v>9564.75</v>
      </c>
      <c r="R29" s="1" t="s">
        <v>43</v>
      </c>
      <c r="S29" s="1">
        <v>16064</v>
      </c>
    </row>
    <row r="30" spans="3:21" ht="15.75" customHeight="1">
      <c r="C30" s="141"/>
      <c r="D30" s="32"/>
      <c r="E30" s="33" t="s">
        <v>44</v>
      </c>
      <c r="F30" s="34">
        <f>1</f>
        <v>1</v>
      </c>
      <c r="G30" s="35">
        <f>$S$30</f>
        <v>16053</v>
      </c>
      <c r="H30" s="35"/>
      <c r="I30" s="35"/>
      <c r="J30" s="35"/>
      <c r="K30" s="35"/>
      <c r="L30" s="36">
        <f t="shared" ref="L30:L36" si="0">F30*G30+H30+I30+K30</f>
        <v>16053</v>
      </c>
      <c r="M30" s="37"/>
      <c r="N30" s="51"/>
      <c r="O30" s="32"/>
      <c r="P30" s="52">
        <f>'[2]02.09'!$AH$1010</f>
        <v>7941</v>
      </c>
      <c r="R30" s="1" t="s">
        <v>45</v>
      </c>
      <c r="S30" s="1">
        <v>16053</v>
      </c>
    </row>
    <row r="31" spans="3:21" ht="17.25" customHeight="1">
      <c r="C31" s="141"/>
      <c r="D31" s="32"/>
      <c r="E31" s="33" t="s">
        <v>46</v>
      </c>
      <c r="F31" s="34">
        <v>1</v>
      </c>
      <c r="G31" s="35">
        <f>$S$29</f>
        <v>16064</v>
      </c>
      <c r="H31" s="35"/>
      <c r="I31" s="35"/>
      <c r="J31" s="35"/>
      <c r="K31" s="35"/>
      <c r="L31" s="36">
        <f t="shared" si="0"/>
        <v>16064</v>
      </c>
      <c r="M31" s="37"/>
      <c r="N31" s="51"/>
      <c r="O31" s="32"/>
      <c r="P31" s="32"/>
      <c r="R31" s="1" t="s">
        <v>47</v>
      </c>
      <c r="S31" s="1">
        <v>15658</v>
      </c>
    </row>
    <row r="32" spans="3:21" ht="16.5" customHeight="1">
      <c r="C32" s="141"/>
      <c r="D32" s="32"/>
      <c r="E32" s="33" t="s">
        <v>48</v>
      </c>
      <c r="F32" s="34">
        <v>0.5</v>
      </c>
      <c r="G32" s="35">
        <f>$S$30</f>
        <v>16053</v>
      </c>
      <c r="H32" s="35"/>
      <c r="I32" s="35"/>
      <c r="J32" s="35"/>
      <c r="K32" s="35"/>
      <c r="L32" s="36">
        <f t="shared" si="0"/>
        <v>8026.5</v>
      </c>
      <c r="M32" s="37"/>
      <c r="N32" s="51"/>
      <c r="O32" s="32"/>
      <c r="P32" s="32"/>
      <c r="R32" s="1" t="s">
        <v>49</v>
      </c>
      <c r="S32" s="1">
        <v>16330</v>
      </c>
    </row>
    <row r="33" spans="2:20" ht="17.25" hidden="1" customHeight="1">
      <c r="C33" s="141"/>
      <c r="D33" s="32"/>
      <c r="E33" s="33" t="s">
        <v>50</v>
      </c>
      <c r="F33" s="34">
        <f>1-1</f>
        <v>0</v>
      </c>
      <c r="G33" s="35">
        <f>$S$29</f>
        <v>16064</v>
      </c>
      <c r="H33" s="35"/>
      <c r="I33" s="35"/>
      <c r="J33" s="35"/>
      <c r="K33" s="35"/>
      <c r="L33" s="36">
        <f t="shared" si="0"/>
        <v>0</v>
      </c>
      <c r="M33" s="37"/>
      <c r="N33" s="51"/>
      <c r="O33" s="32"/>
      <c r="P33" s="32"/>
      <c r="R33" s="1" t="s">
        <v>51</v>
      </c>
      <c r="S33" s="1">
        <v>17034</v>
      </c>
      <c r="T33" s="1">
        <f>ROUNDUP(S33*1.055,0)</f>
        <v>17971</v>
      </c>
    </row>
    <row r="34" spans="2:20" ht="57.75" customHeight="1">
      <c r="C34" s="141"/>
      <c r="D34" s="32"/>
      <c r="E34" s="33" t="s">
        <v>52</v>
      </c>
      <c r="F34" s="34">
        <v>0.5</v>
      </c>
      <c r="G34" s="35">
        <f>S34</f>
        <v>16074</v>
      </c>
      <c r="H34" s="35"/>
      <c r="I34" s="35"/>
      <c r="J34" s="35"/>
      <c r="K34" s="35"/>
      <c r="L34" s="36">
        <f t="shared" si="0"/>
        <v>8037</v>
      </c>
      <c r="M34" s="37"/>
      <c r="N34" s="51"/>
      <c r="O34" s="32"/>
      <c r="P34" s="32"/>
      <c r="R34" s="1" t="s">
        <v>53</v>
      </c>
      <c r="S34" s="1">
        <v>16074</v>
      </c>
    </row>
    <row r="35" spans="2:20" ht="16.5" customHeight="1">
      <c r="C35" s="141"/>
      <c r="D35" s="32"/>
      <c r="E35" s="33" t="s">
        <v>54</v>
      </c>
      <c r="F35" s="34">
        <v>1</v>
      </c>
      <c r="G35" s="35">
        <f>$S$28</f>
        <v>16074</v>
      </c>
      <c r="H35" s="35"/>
      <c r="I35" s="35"/>
      <c r="J35" s="35"/>
      <c r="K35" s="35"/>
      <c r="L35" s="36">
        <f t="shared" si="0"/>
        <v>16074</v>
      </c>
      <c r="M35" s="37"/>
      <c r="N35" s="51"/>
      <c r="O35" s="32"/>
      <c r="P35" s="32"/>
      <c r="R35" s="1" t="s">
        <v>55</v>
      </c>
      <c r="S35" s="1">
        <v>17919</v>
      </c>
    </row>
    <row r="36" spans="2:20" ht="28.5" customHeight="1">
      <c r="C36" s="141"/>
      <c r="D36" s="32"/>
      <c r="E36" s="33" t="s">
        <v>56</v>
      </c>
      <c r="F36" s="34">
        <v>0.5</v>
      </c>
      <c r="G36" s="35">
        <f>$S$30</f>
        <v>16053</v>
      </c>
      <c r="H36" s="35"/>
      <c r="I36" s="35"/>
      <c r="J36" s="35"/>
      <c r="K36" s="35"/>
      <c r="L36" s="36">
        <f t="shared" si="0"/>
        <v>8026.5</v>
      </c>
      <c r="M36" s="37"/>
      <c r="N36" s="51"/>
      <c r="O36" s="32"/>
      <c r="P36" s="32"/>
      <c r="R36" s="1" t="s">
        <v>57</v>
      </c>
      <c r="S36" s="1">
        <v>16362</v>
      </c>
    </row>
    <row r="37" spans="2:20" ht="21" customHeight="1" thickBot="1">
      <c r="C37" s="142"/>
      <c r="D37" s="43"/>
      <c r="E37" s="44" t="s">
        <v>58</v>
      </c>
      <c r="F37" s="53">
        <f>SUM(F29:F36)</f>
        <v>42.33</v>
      </c>
      <c r="G37" s="46"/>
      <c r="H37" s="46"/>
      <c r="I37" s="46"/>
      <c r="J37" s="46"/>
      <c r="K37" s="46"/>
      <c r="L37" s="47">
        <f>SUM(L29:L36)</f>
        <v>904050.65</v>
      </c>
      <c r="M37" s="48"/>
      <c r="N37" s="54">
        <f>SUM(N29:N36)</f>
        <v>31344.299999999996</v>
      </c>
      <c r="O37" s="54">
        <f>SUM(O29:O36)</f>
        <v>12859.199999999999</v>
      </c>
      <c r="P37" s="54">
        <f>SUM(P29:P36)</f>
        <v>17505.75</v>
      </c>
      <c r="R37" s="1" t="s">
        <v>59</v>
      </c>
      <c r="S37" s="1">
        <v>16303</v>
      </c>
    </row>
    <row r="38" spans="2:20" ht="16.5" hidden="1" customHeight="1">
      <c r="C38" s="131" t="s">
        <v>60</v>
      </c>
      <c r="D38" s="32"/>
      <c r="E38" s="33" t="s">
        <v>61</v>
      </c>
      <c r="F38" s="34">
        <f>0.5-0.5</f>
        <v>0</v>
      </c>
      <c r="G38" s="35">
        <f>$S$36</f>
        <v>16362</v>
      </c>
      <c r="H38" s="35"/>
      <c r="I38" s="35"/>
      <c r="J38" s="35"/>
      <c r="K38" s="35"/>
      <c r="L38" s="36">
        <f>F38*(G38+H38+I38+K38)</f>
        <v>0</v>
      </c>
      <c r="M38" s="37"/>
      <c r="N38" s="32"/>
      <c r="O38" s="32"/>
      <c r="P38" s="55">
        <f>F38*$P$22-(F38*(G38+J38)+N38)</f>
        <v>0</v>
      </c>
      <c r="R38" s="1" t="s">
        <v>62</v>
      </c>
      <c r="S38" s="1">
        <v>15453</v>
      </c>
    </row>
    <row r="39" spans="2:20" ht="15.75" customHeight="1">
      <c r="C39" s="131"/>
      <c r="D39" s="32"/>
      <c r="E39" s="33" t="s">
        <v>63</v>
      </c>
      <c r="F39" s="34">
        <f>1-0.5</f>
        <v>0.5</v>
      </c>
      <c r="G39" s="35">
        <f>$S$39</f>
        <v>17919</v>
      </c>
      <c r="H39" s="35"/>
      <c r="I39" s="35"/>
      <c r="J39" s="35"/>
      <c r="K39" s="35"/>
      <c r="L39" s="36">
        <f>F39*G39+H39+I39+K39</f>
        <v>8959.5</v>
      </c>
      <c r="M39" s="37"/>
      <c r="N39" s="32">
        <f>G39*7%</f>
        <v>1254.3300000000002</v>
      </c>
      <c r="O39" s="32"/>
      <c r="P39" s="55">
        <f>IF((F39*$P$22-(F39*(G39+J39)+N39))&gt;0,F39*$P$22-(F39*(G39+J39)+N39),0)</f>
        <v>0</v>
      </c>
      <c r="R39" s="1" t="s">
        <v>64</v>
      </c>
      <c r="S39" s="1">
        <v>17919</v>
      </c>
    </row>
    <row r="40" spans="2:20" ht="15" customHeight="1">
      <c r="C40" s="131"/>
      <c r="D40" s="32"/>
      <c r="E40" s="33" t="s">
        <v>65</v>
      </c>
      <c r="F40" s="34">
        <v>0.5</v>
      </c>
      <c r="G40" s="35">
        <f>S40</f>
        <v>17022</v>
      </c>
      <c r="H40" s="35"/>
      <c r="I40" s="35"/>
      <c r="J40" s="35"/>
      <c r="K40" s="35"/>
      <c r="L40" s="36">
        <f>F40*G40+H40+I40+K40</f>
        <v>8511</v>
      </c>
      <c r="M40" s="37"/>
      <c r="N40" s="32"/>
      <c r="O40" s="32"/>
      <c r="P40" s="55">
        <f t="shared" ref="P40:P42" si="1">IF((F40*$P$22-(F40*(G40+J40)+N40))&gt;0,F40*$P$22-(F40*(G40+J40)+N40),0)</f>
        <v>1110</v>
      </c>
      <c r="R40" s="1" t="s">
        <v>66</v>
      </c>
      <c r="S40" s="1">
        <v>17022</v>
      </c>
    </row>
    <row r="41" spans="2:20" ht="15" hidden="1" customHeight="1">
      <c r="C41" s="131"/>
      <c r="D41" s="32"/>
      <c r="E41" s="33"/>
      <c r="F41" s="34"/>
      <c r="G41" s="35">
        <f>S35</f>
        <v>17919</v>
      </c>
      <c r="H41" s="35"/>
      <c r="I41" s="35"/>
      <c r="J41" s="35"/>
      <c r="K41" s="35"/>
      <c r="L41" s="36"/>
      <c r="M41" s="37"/>
      <c r="N41" s="32"/>
      <c r="O41" s="32"/>
      <c r="P41" s="55">
        <f t="shared" si="1"/>
        <v>0</v>
      </c>
    </row>
    <row r="42" spans="2:20" ht="16.5" customHeight="1">
      <c r="C42" s="131"/>
      <c r="D42" s="32"/>
      <c r="E42" s="56" t="s">
        <v>67</v>
      </c>
      <c r="F42" s="57">
        <v>1</v>
      </c>
      <c r="G42" s="36">
        <f>$S$37</f>
        <v>16303</v>
      </c>
      <c r="H42" s="35"/>
      <c r="I42" s="35"/>
      <c r="J42" s="35"/>
      <c r="K42" s="35"/>
      <c r="L42" s="36">
        <f>F42*G42+H42+I42+J42+K42</f>
        <v>16303</v>
      </c>
      <c r="M42" s="37"/>
      <c r="N42" s="51">
        <f>G42*10%</f>
        <v>1630.3000000000002</v>
      </c>
      <c r="O42" s="32"/>
      <c r="P42" s="55">
        <f t="shared" si="1"/>
        <v>1308.7000000000007</v>
      </c>
      <c r="R42" s="1" t="s">
        <v>68</v>
      </c>
      <c r="S42" s="1">
        <v>13152</v>
      </c>
    </row>
    <row r="43" spans="2:20" ht="16.5" customHeight="1" thickBot="1">
      <c r="C43" s="131"/>
      <c r="D43" s="38"/>
      <c r="E43" s="58" t="s">
        <v>69</v>
      </c>
      <c r="F43" s="59">
        <f>SUM(F38:F42)</f>
        <v>2</v>
      </c>
      <c r="G43" s="60"/>
      <c r="H43" s="60"/>
      <c r="I43" s="60"/>
      <c r="J43" s="60"/>
      <c r="K43" s="60"/>
      <c r="L43" s="61">
        <f>SUM(L38:L42)</f>
        <v>33773.5</v>
      </c>
      <c r="M43" s="42"/>
      <c r="N43" s="49">
        <f>SUM(N38:N42)</f>
        <v>2884.63</v>
      </c>
      <c r="O43" s="49">
        <f>SUM(O38:O42)</f>
        <v>0</v>
      </c>
      <c r="P43" s="49">
        <f>SUM(P38:P42)</f>
        <v>2418.7000000000007</v>
      </c>
      <c r="Q43" s="1">
        <v>1</v>
      </c>
      <c r="S43" s="1">
        <v>9309</v>
      </c>
    </row>
    <row r="44" spans="2:20" ht="17.25" customHeight="1">
      <c r="B44" s="1">
        <v>1</v>
      </c>
      <c r="C44" s="132" t="s">
        <v>70</v>
      </c>
      <c r="D44" s="26"/>
      <c r="E44" s="27" t="s">
        <v>71</v>
      </c>
      <c r="F44" s="62">
        <f>0.5+0.5+0.5</f>
        <v>1.5</v>
      </c>
      <c r="G44" s="29">
        <f>IF(B44=1,$S$43,IF(B44=2,$S$44,IF(B44=3,$S$46,IF(B44=4,$S$47,IF(B44=5,$S$48,0)))))</f>
        <v>9309</v>
      </c>
      <c r="H44" s="29"/>
      <c r="I44" s="29"/>
      <c r="J44" s="29"/>
      <c r="K44" s="29"/>
      <c r="L44" s="63">
        <f>F44*G44+H44+I44+K44</f>
        <v>13963.5</v>
      </c>
      <c r="M44" s="64"/>
      <c r="N44" s="55">
        <f>G44*3%+G44*3%</f>
        <v>558.54</v>
      </c>
      <c r="O44" s="55"/>
      <c r="P44" s="55">
        <f t="shared" ref="P44:P48" si="2">IF((F44*$P$22-(F44*(G44+J44)+N44))&gt;0,F44*$P$22-(F44*(G44+J44)+N44),0)</f>
        <v>14340.96</v>
      </c>
      <c r="Q44" s="1">
        <v>2</v>
      </c>
      <c r="S44" s="1">
        <v>10418</v>
      </c>
    </row>
    <row r="45" spans="2:20" ht="38.25" hidden="1" customHeight="1">
      <c r="B45" s="1">
        <v>2</v>
      </c>
      <c r="C45" s="131"/>
      <c r="D45" s="65"/>
      <c r="E45" s="66" t="s">
        <v>72</v>
      </c>
      <c r="F45" s="34"/>
      <c r="G45" s="67"/>
      <c r="H45" s="67"/>
      <c r="I45" s="67"/>
      <c r="J45" s="67"/>
      <c r="K45" s="67"/>
      <c r="L45" s="35">
        <f>F45*G45+H45+I45+K45</f>
        <v>0</v>
      </c>
      <c r="M45" s="68"/>
      <c r="N45" s="55">
        <f>G45*0%</f>
        <v>0</v>
      </c>
      <c r="O45" s="55"/>
      <c r="P45" s="55">
        <f t="shared" si="2"/>
        <v>0</v>
      </c>
      <c r="S45" s="1">
        <v>0</v>
      </c>
    </row>
    <row r="46" spans="2:20" ht="42" customHeight="1">
      <c r="B46" s="1">
        <v>3</v>
      </c>
      <c r="C46" s="131"/>
      <c r="D46" s="32"/>
      <c r="E46" s="33" t="s">
        <v>73</v>
      </c>
      <c r="F46" s="34">
        <v>1</v>
      </c>
      <c r="G46" s="35">
        <f>IF(B46=1,$S$43,IF(B46=2,$S$44,IF(B46=3,$S$46,IF(B46=4,$S$47,IF(B46=5,$S$48,0)))))</f>
        <v>10593</v>
      </c>
      <c r="H46" s="35"/>
      <c r="I46" s="35"/>
      <c r="J46" s="35"/>
      <c r="K46" s="35"/>
      <c r="L46" s="35">
        <f>F46*(G46+H46+I46+K46)</f>
        <v>10593</v>
      </c>
      <c r="M46" s="69"/>
      <c r="N46" s="55">
        <f>G46*3%</f>
        <v>317.78999999999996</v>
      </c>
      <c r="O46" s="55"/>
      <c r="P46" s="55">
        <f t="shared" si="2"/>
        <v>8331.2099999999991</v>
      </c>
      <c r="Q46" s="1">
        <v>3</v>
      </c>
      <c r="S46" s="1">
        <v>10593</v>
      </c>
    </row>
    <row r="47" spans="2:20" ht="17.25" customHeight="1">
      <c r="B47" s="1">
        <v>1</v>
      </c>
      <c r="C47" s="131"/>
      <c r="D47" s="32"/>
      <c r="E47" s="33" t="s">
        <v>74</v>
      </c>
      <c r="F47" s="34">
        <v>1</v>
      </c>
      <c r="G47" s="70">
        <f>IF(B47=1,$S$43,IF(B47=2,$S$44,IF(B47=3,$S$46,IF(B47=4,$S$47,IF(B47=5,$S$48,0)))))</f>
        <v>9309</v>
      </c>
      <c r="H47" s="35"/>
      <c r="I47" s="35"/>
      <c r="J47" s="35"/>
      <c r="K47" s="35"/>
      <c r="L47" s="35">
        <f>F47*(G47+H47+I47+K47)</f>
        <v>9309</v>
      </c>
      <c r="M47" s="69"/>
      <c r="N47" s="55"/>
      <c r="O47" s="55"/>
      <c r="P47" s="55">
        <f t="shared" si="2"/>
        <v>9933</v>
      </c>
      <c r="Q47" s="1">
        <v>4</v>
      </c>
      <c r="S47" s="1">
        <v>10782</v>
      </c>
    </row>
    <row r="48" spans="2:20" ht="29.25" customHeight="1">
      <c r="B48" s="1">
        <v>1</v>
      </c>
      <c r="C48" s="131"/>
      <c r="D48" s="32"/>
      <c r="E48" s="33" t="s">
        <v>75</v>
      </c>
      <c r="F48" s="34">
        <f>4+0.5</f>
        <v>4.5</v>
      </c>
      <c r="G48" s="35">
        <f>IF(B48=1,$S$43,IF(B48=2,$S$44,IF(B48=3,$S$46,IF(B48=4,$S$47,IF(B48=5,$S$48,0)))))</f>
        <v>9309</v>
      </c>
      <c r="H48" s="35"/>
      <c r="I48" s="35"/>
      <c r="J48" s="35"/>
      <c r="K48" s="35"/>
      <c r="L48" s="35">
        <f>F48*(G48+H48+I48+K48+J48)</f>
        <v>41890.5</v>
      </c>
      <c r="M48" s="69"/>
      <c r="N48" s="55">
        <f>G48*10%+G48*3%</f>
        <v>1210.17</v>
      </c>
      <c r="O48" s="55"/>
      <c r="P48" s="55">
        <f t="shared" si="2"/>
        <v>43488.33</v>
      </c>
      <c r="Q48" s="1">
        <v>5</v>
      </c>
      <c r="S48" s="1">
        <v>10978</v>
      </c>
    </row>
    <row r="49" spans="2:23" ht="15.75" customHeight="1">
      <c r="B49" s="1">
        <v>1</v>
      </c>
      <c r="C49" s="131"/>
      <c r="D49" s="32"/>
      <c r="E49" s="33" t="s">
        <v>76</v>
      </c>
      <c r="F49" s="34">
        <v>3</v>
      </c>
      <c r="G49" s="67">
        <f>IF(B49=1,$S$43,IF(B49=2,$S$44,IF(B49=3,$S$46,IF(B49=4,$S$47,IF(B49=5,$S$48,0)))))</f>
        <v>9309</v>
      </c>
      <c r="H49" s="35"/>
      <c r="I49" s="35"/>
      <c r="J49" s="35"/>
      <c r="K49" s="35">
        <f>G49*$K$22</f>
        <v>1861.8000000000002</v>
      </c>
      <c r="L49" s="35">
        <f>F49*(G49+H49+I49+J49+K49)</f>
        <v>33512.399999999994</v>
      </c>
      <c r="M49" s="69"/>
      <c r="N49" s="55">
        <f>G49*7%+G49*7%</f>
        <v>1303.2600000000002</v>
      </c>
      <c r="O49" s="55"/>
      <c r="P49" s="55">
        <f>IF((F49*$P$22-(F49*(G49+J49)+N49))&gt;0,F49*$P$22-(F49*(G49+J49)+N49),0)</f>
        <v>28495.739999999998</v>
      </c>
      <c r="Q49" s="1">
        <v>6</v>
      </c>
      <c r="S49" s="1">
        <v>11187</v>
      </c>
    </row>
    <row r="50" spans="2:23" ht="16.5" customHeight="1" thickBot="1">
      <c r="C50" s="133"/>
      <c r="D50" s="43"/>
      <c r="E50" s="44" t="s">
        <v>77</v>
      </c>
      <c r="F50" s="45">
        <f>SUM(F44:F49)</f>
        <v>11</v>
      </c>
      <c r="G50" s="71"/>
      <c r="H50" s="71"/>
      <c r="I50" s="71"/>
      <c r="J50" s="71"/>
      <c r="K50" s="71"/>
      <c r="L50" s="46">
        <f>SUM(L44:L49)</f>
        <v>109268.4</v>
      </c>
      <c r="M50" s="72"/>
      <c r="N50" s="73">
        <f>SUM(N44:N49)</f>
        <v>3389.76</v>
      </c>
      <c r="O50" s="55"/>
      <c r="P50" s="73">
        <f>SUM(P44:P49)</f>
        <v>104589.23999999999</v>
      </c>
      <c r="Q50" s="1">
        <v>7</v>
      </c>
      <c r="S50" s="1">
        <v>11511</v>
      </c>
    </row>
    <row r="51" spans="2:23" ht="17.25" customHeight="1">
      <c r="C51" s="74"/>
      <c r="D51" s="75"/>
      <c r="E51" s="74" t="s">
        <v>78</v>
      </c>
      <c r="F51" s="76">
        <f>F28+F37+F43+F50</f>
        <v>60.33</v>
      </c>
      <c r="G51" s="77"/>
      <c r="H51" s="77"/>
      <c r="I51" s="77"/>
      <c r="J51" s="77">
        <f>J48</f>
        <v>0</v>
      </c>
      <c r="K51" s="77">
        <f>K49</f>
        <v>1861.8000000000002</v>
      </c>
      <c r="L51" s="77">
        <f>L28+L37+L43+L50</f>
        <v>1235927.5499999998</v>
      </c>
      <c r="M51" s="75"/>
      <c r="N51" s="73"/>
      <c r="O51" s="73"/>
      <c r="P51" s="73"/>
      <c r="Q51" s="1">
        <v>8</v>
      </c>
      <c r="S51" s="1">
        <v>11557</v>
      </c>
    </row>
    <row r="52" spans="2:23" ht="12" customHeight="1">
      <c r="N52" s="73"/>
      <c r="O52" s="73"/>
      <c r="P52" s="73"/>
      <c r="S52" s="1">
        <v>0</v>
      </c>
    </row>
    <row r="53" spans="2:23" ht="12" customHeight="1">
      <c r="L53" s="78"/>
      <c r="N53" s="79" t="s">
        <v>79</v>
      </c>
      <c r="O53" s="55"/>
      <c r="P53" s="73">
        <f>L51+W62</f>
        <v>1426108.0299999998</v>
      </c>
      <c r="S53" s="1">
        <v>78674</v>
      </c>
    </row>
    <row r="54" spans="2:23" ht="12" customHeight="1"/>
    <row r="55" spans="2:23" ht="12" customHeight="1">
      <c r="N55" s="1">
        <v>5000</v>
      </c>
      <c r="O55" s="1">
        <v>17</v>
      </c>
      <c r="P55" s="1">
        <f>N55*O55</f>
        <v>85000</v>
      </c>
    </row>
    <row r="56" spans="2:23" ht="13.5" customHeight="1"/>
    <row r="57" spans="2:23">
      <c r="S57" s="1" t="s">
        <v>88</v>
      </c>
      <c r="T57" s="1" t="s">
        <v>89</v>
      </c>
      <c r="U57" s="1" t="s">
        <v>90</v>
      </c>
      <c r="V57" s="1" t="s">
        <v>91</v>
      </c>
    </row>
    <row r="58" spans="2:23" ht="15.75">
      <c r="E58" s="80" t="s">
        <v>80</v>
      </c>
      <c r="F58" s="80"/>
      <c r="G58" s="81"/>
      <c r="H58" s="81"/>
      <c r="I58" s="81"/>
      <c r="J58" s="80"/>
      <c r="K58" s="80" t="s">
        <v>81</v>
      </c>
      <c r="R58" s="1" t="s">
        <v>82</v>
      </c>
      <c r="S58" s="16"/>
      <c r="T58" s="16">
        <f>N28</f>
        <v>15188.900000000001</v>
      </c>
      <c r="U58" s="16">
        <f>N43</f>
        <v>2884.63</v>
      </c>
      <c r="V58" s="16">
        <f>N50</f>
        <v>3389.76</v>
      </c>
      <c r="W58" s="16">
        <f>SUM(S58:V58)</f>
        <v>21463.29</v>
      </c>
    </row>
    <row r="59" spans="2:23" ht="15.75">
      <c r="E59" s="80"/>
      <c r="F59" s="80"/>
      <c r="G59" s="80"/>
      <c r="H59" s="80"/>
      <c r="I59" s="80"/>
      <c r="J59" s="80"/>
      <c r="K59" s="80"/>
      <c r="R59" s="1" t="s">
        <v>83</v>
      </c>
      <c r="S59" s="16">
        <f>N37</f>
        <v>31344.299999999996</v>
      </c>
      <c r="T59" s="16"/>
      <c r="U59" s="16"/>
      <c r="V59" s="16"/>
      <c r="W59" s="16">
        <f t="shared" ref="W59:W61" si="3">SUM(S59:V59)</f>
        <v>31344.299999999996</v>
      </c>
    </row>
    <row r="60" spans="2:23" ht="15.75">
      <c r="E60" s="80" t="s">
        <v>84</v>
      </c>
      <c r="F60" s="80"/>
      <c r="G60" s="81"/>
      <c r="H60" s="81"/>
      <c r="I60" s="81"/>
      <c r="J60" s="80"/>
      <c r="K60" s="80" t="s">
        <v>85</v>
      </c>
      <c r="R60" s="1" t="s">
        <v>86</v>
      </c>
      <c r="S60" s="16">
        <f>O37</f>
        <v>12859.199999999999</v>
      </c>
      <c r="T60" s="16"/>
      <c r="U60" s="16"/>
      <c r="V60" s="16"/>
      <c r="W60" s="16">
        <f t="shared" si="3"/>
        <v>12859.199999999999</v>
      </c>
    </row>
    <row r="61" spans="2:23">
      <c r="R61" s="1" t="s">
        <v>92</v>
      </c>
      <c r="S61" s="16">
        <f>P37</f>
        <v>17505.75</v>
      </c>
      <c r="T61" s="16">
        <f>P28</f>
        <v>0</v>
      </c>
      <c r="U61" s="16">
        <f>P43</f>
        <v>2418.7000000000007</v>
      </c>
      <c r="V61" s="16">
        <f>P50</f>
        <v>104589.23999999999</v>
      </c>
      <c r="W61" s="16">
        <f t="shared" si="3"/>
        <v>124513.68999999999</v>
      </c>
    </row>
    <row r="62" spans="2:23">
      <c r="S62" s="16"/>
      <c r="T62" s="16"/>
      <c r="U62" s="16"/>
      <c r="V62" s="16"/>
      <c r="W62" s="16">
        <f>SUM(W58:W61)</f>
        <v>190180.47999999998</v>
      </c>
    </row>
    <row r="64" spans="2:23">
      <c r="C64" s="82">
        <f>H11</f>
        <v>45537</v>
      </c>
    </row>
    <row r="72" spans="16:16">
      <c r="P72" s="1">
        <f>P22*F50</f>
        <v>211662</v>
      </c>
    </row>
    <row r="73" spans="16:16">
      <c r="P73" s="1">
        <f>L50-F49*K49</f>
        <v>103683</v>
      </c>
    </row>
    <row r="74" spans="16:16">
      <c r="P74" s="16">
        <f>P72-P73-N50</f>
        <v>104589.24</v>
      </c>
    </row>
  </sheetData>
  <mergeCells count="28">
    <mergeCell ref="C38:C43"/>
    <mergeCell ref="C44:C50"/>
    <mergeCell ref="L20:L21"/>
    <mergeCell ref="M20:M21"/>
    <mergeCell ref="C21:C22"/>
    <mergeCell ref="D21:D22"/>
    <mergeCell ref="C24:C28"/>
    <mergeCell ref="C29:C37"/>
    <mergeCell ref="H16:I16"/>
    <mergeCell ref="C20:D20"/>
    <mergeCell ref="E20:E22"/>
    <mergeCell ref="F20:F22"/>
    <mergeCell ref="G20:G22"/>
    <mergeCell ref="H20:H22"/>
    <mergeCell ref="I20:K20"/>
    <mergeCell ref="F11:G11"/>
    <mergeCell ref="H11:I11"/>
    <mergeCell ref="I12:M12"/>
    <mergeCell ref="L13:M13"/>
    <mergeCell ref="F15:G15"/>
    <mergeCell ref="H15:I15"/>
    <mergeCell ref="J15:K15"/>
    <mergeCell ref="J1:M1"/>
    <mergeCell ref="J2:M2"/>
    <mergeCell ref="J5:K5"/>
    <mergeCell ref="C8:M8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1:W74"/>
  <sheetViews>
    <sheetView view="pageBreakPreview" topLeftCell="D4" zoomScale="85" zoomScaleNormal="100" zoomScaleSheetLayoutView="85" workbookViewId="0">
      <selection activeCell="L29" sqref="L29:M37"/>
    </sheetView>
  </sheetViews>
  <sheetFormatPr defaultRowHeight="12.75"/>
  <cols>
    <col min="1" max="2" width="9.140625" style="1"/>
    <col min="3" max="3" width="17.140625" style="1" customWidth="1"/>
    <col min="4" max="4" width="5.5703125" style="1" customWidth="1"/>
    <col min="5" max="5" width="28.85546875" style="1" customWidth="1"/>
    <col min="6" max="6" width="10.7109375" style="1" customWidth="1"/>
    <col min="7" max="7" width="11.7109375" style="1" bestFit="1" customWidth="1"/>
    <col min="8" max="8" width="10.7109375" style="1" customWidth="1"/>
    <col min="9" max="9" width="11.140625" style="1" customWidth="1"/>
    <col min="10" max="10" width="9.42578125" style="1" customWidth="1"/>
    <col min="11" max="11" width="14.28515625" style="1" bestFit="1" customWidth="1"/>
    <col min="12" max="12" width="15.28515625" style="1" customWidth="1"/>
    <col min="13" max="13" width="9.140625" style="1" customWidth="1"/>
    <col min="14" max="14" width="11.140625" style="1" customWidth="1"/>
    <col min="15" max="15" width="9.140625" style="1" customWidth="1"/>
    <col min="16" max="16" width="11.140625" style="1" customWidth="1"/>
    <col min="17" max="17" width="9.140625" style="1" customWidth="1"/>
    <col min="18" max="18" width="23.140625" style="1" customWidth="1"/>
    <col min="19" max="19" width="13.42578125" style="1" customWidth="1"/>
    <col min="20" max="21" width="9.140625" style="1" customWidth="1"/>
    <col min="22" max="22" width="10.42578125" style="1" bestFit="1" customWidth="1"/>
    <col min="23" max="23" width="10.28515625" style="1" bestFit="1" customWidth="1"/>
    <col min="24" max="258" width="9.140625" style="1"/>
    <col min="259" max="259" width="17.140625" style="1" customWidth="1"/>
    <col min="260" max="260" width="5.5703125" style="1" customWidth="1"/>
    <col min="261" max="261" width="28.85546875" style="1" customWidth="1"/>
    <col min="262" max="262" width="10.7109375" style="1" customWidth="1"/>
    <col min="263" max="263" width="11.7109375" style="1" bestFit="1" customWidth="1"/>
    <col min="264" max="264" width="11.28515625" style="1" customWidth="1"/>
    <col min="265" max="265" width="11.140625" style="1" customWidth="1"/>
    <col min="266" max="266" width="9.42578125" style="1" customWidth="1"/>
    <col min="267" max="267" width="14.28515625" style="1" bestFit="1" customWidth="1"/>
    <col min="268" max="268" width="15.28515625" style="1" customWidth="1"/>
    <col min="269" max="269" width="9.140625" style="1"/>
    <col min="270" max="270" width="13.7109375" style="1" customWidth="1"/>
    <col min="271" max="271" width="9.140625" style="1"/>
    <col min="272" max="272" width="13" style="1" customWidth="1"/>
    <col min="273" max="273" width="9.140625" style="1"/>
    <col min="274" max="274" width="23.140625" style="1" customWidth="1"/>
    <col min="275" max="275" width="13.42578125" style="1" customWidth="1"/>
    <col min="276" max="514" width="9.140625" style="1"/>
    <col min="515" max="515" width="17.140625" style="1" customWidth="1"/>
    <col min="516" max="516" width="5.5703125" style="1" customWidth="1"/>
    <col min="517" max="517" width="28.85546875" style="1" customWidth="1"/>
    <col min="518" max="518" width="10.7109375" style="1" customWidth="1"/>
    <col min="519" max="519" width="11.7109375" style="1" bestFit="1" customWidth="1"/>
    <col min="520" max="520" width="11.28515625" style="1" customWidth="1"/>
    <col min="521" max="521" width="11.140625" style="1" customWidth="1"/>
    <col min="522" max="522" width="9.42578125" style="1" customWidth="1"/>
    <col min="523" max="523" width="14.28515625" style="1" bestFit="1" customWidth="1"/>
    <col min="524" max="524" width="15.28515625" style="1" customWidth="1"/>
    <col min="525" max="525" width="9.140625" style="1"/>
    <col min="526" max="526" width="13.7109375" style="1" customWidth="1"/>
    <col min="527" max="527" width="9.140625" style="1"/>
    <col min="528" max="528" width="13" style="1" customWidth="1"/>
    <col min="529" max="529" width="9.140625" style="1"/>
    <col min="530" max="530" width="23.140625" style="1" customWidth="1"/>
    <col min="531" max="531" width="13.42578125" style="1" customWidth="1"/>
    <col min="532" max="770" width="9.140625" style="1"/>
    <col min="771" max="771" width="17.140625" style="1" customWidth="1"/>
    <col min="772" max="772" width="5.5703125" style="1" customWidth="1"/>
    <col min="773" max="773" width="28.85546875" style="1" customWidth="1"/>
    <col min="774" max="774" width="10.7109375" style="1" customWidth="1"/>
    <col min="775" max="775" width="11.7109375" style="1" bestFit="1" customWidth="1"/>
    <col min="776" max="776" width="11.28515625" style="1" customWidth="1"/>
    <col min="777" max="777" width="11.140625" style="1" customWidth="1"/>
    <col min="778" max="778" width="9.42578125" style="1" customWidth="1"/>
    <col min="779" max="779" width="14.28515625" style="1" bestFit="1" customWidth="1"/>
    <col min="780" max="780" width="15.28515625" style="1" customWidth="1"/>
    <col min="781" max="781" width="9.140625" style="1"/>
    <col min="782" max="782" width="13.7109375" style="1" customWidth="1"/>
    <col min="783" max="783" width="9.140625" style="1"/>
    <col min="784" max="784" width="13" style="1" customWidth="1"/>
    <col min="785" max="785" width="9.140625" style="1"/>
    <col min="786" max="786" width="23.140625" style="1" customWidth="1"/>
    <col min="787" max="787" width="13.42578125" style="1" customWidth="1"/>
    <col min="788" max="1026" width="9.140625" style="1"/>
    <col min="1027" max="1027" width="17.140625" style="1" customWidth="1"/>
    <col min="1028" max="1028" width="5.5703125" style="1" customWidth="1"/>
    <col min="1029" max="1029" width="28.85546875" style="1" customWidth="1"/>
    <col min="1030" max="1030" width="10.7109375" style="1" customWidth="1"/>
    <col min="1031" max="1031" width="11.7109375" style="1" bestFit="1" customWidth="1"/>
    <col min="1032" max="1032" width="11.28515625" style="1" customWidth="1"/>
    <col min="1033" max="1033" width="11.140625" style="1" customWidth="1"/>
    <col min="1034" max="1034" width="9.42578125" style="1" customWidth="1"/>
    <col min="1035" max="1035" width="14.28515625" style="1" bestFit="1" customWidth="1"/>
    <col min="1036" max="1036" width="15.28515625" style="1" customWidth="1"/>
    <col min="1037" max="1037" width="9.140625" style="1"/>
    <col min="1038" max="1038" width="13.7109375" style="1" customWidth="1"/>
    <col min="1039" max="1039" width="9.140625" style="1"/>
    <col min="1040" max="1040" width="13" style="1" customWidth="1"/>
    <col min="1041" max="1041" width="9.140625" style="1"/>
    <col min="1042" max="1042" width="23.140625" style="1" customWidth="1"/>
    <col min="1043" max="1043" width="13.42578125" style="1" customWidth="1"/>
    <col min="1044" max="1282" width="9.140625" style="1"/>
    <col min="1283" max="1283" width="17.140625" style="1" customWidth="1"/>
    <col min="1284" max="1284" width="5.5703125" style="1" customWidth="1"/>
    <col min="1285" max="1285" width="28.85546875" style="1" customWidth="1"/>
    <col min="1286" max="1286" width="10.7109375" style="1" customWidth="1"/>
    <col min="1287" max="1287" width="11.7109375" style="1" bestFit="1" customWidth="1"/>
    <col min="1288" max="1288" width="11.28515625" style="1" customWidth="1"/>
    <col min="1289" max="1289" width="11.140625" style="1" customWidth="1"/>
    <col min="1290" max="1290" width="9.42578125" style="1" customWidth="1"/>
    <col min="1291" max="1291" width="14.28515625" style="1" bestFit="1" customWidth="1"/>
    <col min="1292" max="1292" width="15.28515625" style="1" customWidth="1"/>
    <col min="1293" max="1293" width="9.140625" style="1"/>
    <col min="1294" max="1294" width="13.7109375" style="1" customWidth="1"/>
    <col min="1295" max="1295" width="9.140625" style="1"/>
    <col min="1296" max="1296" width="13" style="1" customWidth="1"/>
    <col min="1297" max="1297" width="9.140625" style="1"/>
    <col min="1298" max="1298" width="23.140625" style="1" customWidth="1"/>
    <col min="1299" max="1299" width="13.42578125" style="1" customWidth="1"/>
    <col min="1300" max="1538" width="9.140625" style="1"/>
    <col min="1539" max="1539" width="17.140625" style="1" customWidth="1"/>
    <col min="1540" max="1540" width="5.5703125" style="1" customWidth="1"/>
    <col min="1541" max="1541" width="28.85546875" style="1" customWidth="1"/>
    <col min="1542" max="1542" width="10.7109375" style="1" customWidth="1"/>
    <col min="1543" max="1543" width="11.7109375" style="1" bestFit="1" customWidth="1"/>
    <col min="1544" max="1544" width="11.28515625" style="1" customWidth="1"/>
    <col min="1545" max="1545" width="11.140625" style="1" customWidth="1"/>
    <col min="1546" max="1546" width="9.42578125" style="1" customWidth="1"/>
    <col min="1547" max="1547" width="14.28515625" style="1" bestFit="1" customWidth="1"/>
    <col min="1548" max="1548" width="15.28515625" style="1" customWidth="1"/>
    <col min="1549" max="1549" width="9.140625" style="1"/>
    <col min="1550" max="1550" width="13.7109375" style="1" customWidth="1"/>
    <col min="1551" max="1551" width="9.140625" style="1"/>
    <col min="1552" max="1552" width="13" style="1" customWidth="1"/>
    <col min="1553" max="1553" width="9.140625" style="1"/>
    <col min="1554" max="1554" width="23.140625" style="1" customWidth="1"/>
    <col min="1555" max="1555" width="13.42578125" style="1" customWidth="1"/>
    <col min="1556" max="1794" width="9.140625" style="1"/>
    <col min="1795" max="1795" width="17.140625" style="1" customWidth="1"/>
    <col min="1796" max="1796" width="5.5703125" style="1" customWidth="1"/>
    <col min="1797" max="1797" width="28.85546875" style="1" customWidth="1"/>
    <col min="1798" max="1798" width="10.7109375" style="1" customWidth="1"/>
    <col min="1799" max="1799" width="11.7109375" style="1" bestFit="1" customWidth="1"/>
    <col min="1800" max="1800" width="11.28515625" style="1" customWidth="1"/>
    <col min="1801" max="1801" width="11.140625" style="1" customWidth="1"/>
    <col min="1802" max="1802" width="9.42578125" style="1" customWidth="1"/>
    <col min="1803" max="1803" width="14.28515625" style="1" bestFit="1" customWidth="1"/>
    <col min="1804" max="1804" width="15.28515625" style="1" customWidth="1"/>
    <col min="1805" max="1805" width="9.140625" style="1"/>
    <col min="1806" max="1806" width="13.7109375" style="1" customWidth="1"/>
    <col min="1807" max="1807" width="9.140625" style="1"/>
    <col min="1808" max="1808" width="13" style="1" customWidth="1"/>
    <col min="1809" max="1809" width="9.140625" style="1"/>
    <col min="1810" max="1810" width="23.140625" style="1" customWidth="1"/>
    <col min="1811" max="1811" width="13.42578125" style="1" customWidth="1"/>
    <col min="1812" max="2050" width="9.140625" style="1"/>
    <col min="2051" max="2051" width="17.140625" style="1" customWidth="1"/>
    <col min="2052" max="2052" width="5.5703125" style="1" customWidth="1"/>
    <col min="2053" max="2053" width="28.85546875" style="1" customWidth="1"/>
    <col min="2054" max="2054" width="10.7109375" style="1" customWidth="1"/>
    <col min="2055" max="2055" width="11.7109375" style="1" bestFit="1" customWidth="1"/>
    <col min="2056" max="2056" width="11.28515625" style="1" customWidth="1"/>
    <col min="2057" max="2057" width="11.140625" style="1" customWidth="1"/>
    <col min="2058" max="2058" width="9.42578125" style="1" customWidth="1"/>
    <col min="2059" max="2059" width="14.28515625" style="1" bestFit="1" customWidth="1"/>
    <col min="2060" max="2060" width="15.28515625" style="1" customWidth="1"/>
    <col min="2061" max="2061" width="9.140625" style="1"/>
    <col min="2062" max="2062" width="13.7109375" style="1" customWidth="1"/>
    <col min="2063" max="2063" width="9.140625" style="1"/>
    <col min="2064" max="2064" width="13" style="1" customWidth="1"/>
    <col min="2065" max="2065" width="9.140625" style="1"/>
    <col min="2066" max="2066" width="23.140625" style="1" customWidth="1"/>
    <col min="2067" max="2067" width="13.42578125" style="1" customWidth="1"/>
    <col min="2068" max="2306" width="9.140625" style="1"/>
    <col min="2307" max="2307" width="17.140625" style="1" customWidth="1"/>
    <col min="2308" max="2308" width="5.5703125" style="1" customWidth="1"/>
    <col min="2309" max="2309" width="28.85546875" style="1" customWidth="1"/>
    <col min="2310" max="2310" width="10.7109375" style="1" customWidth="1"/>
    <col min="2311" max="2311" width="11.7109375" style="1" bestFit="1" customWidth="1"/>
    <col min="2312" max="2312" width="11.28515625" style="1" customWidth="1"/>
    <col min="2313" max="2313" width="11.140625" style="1" customWidth="1"/>
    <col min="2314" max="2314" width="9.42578125" style="1" customWidth="1"/>
    <col min="2315" max="2315" width="14.28515625" style="1" bestFit="1" customWidth="1"/>
    <col min="2316" max="2316" width="15.28515625" style="1" customWidth="1"/>
    <col min="2317" max="2317" width="9.140625" style="1"/>
    <col min="2318" max="2318" width="13.7109375" style="1" customWidth="1"/>
    <col min="2319" max="2319" width="9.140625" style="1"/>
    <col min="2320" max="2320" width="13" style="1" customWidth="1"/>
    <col min="2321" max="2321" width="9.140625" style="1"/>
    <col min="2322" max="2322" width="23.140625" style="1" customWidth="1"/>
    <col min="2323" max="2323" width="13.42578125" style="1" customWidth="1"/>
    <col min="2324" max="2562" width="9.140625" style="1"/>
    <col min="2563" max="2563" width="17.140625" style="1" customWidth="1"/>
    <col min="2564" max="2564" width="5.5703125" style="1" customWidth="1"/>
    <col min="2565" max="2565" width="28.85546875" style="1" customWidth="1"/>
    <col min="2566" max="2566" width="10.7109375" style="1" customWidth="1"/>
    <col min="2567" max="2567" width="11.7109375" style="1" bestFit="1" customWidth="1"/>
    <col min="2568" max="2568" width="11.28515625" style="1" customWidth="1"/>
    <col min="2569" max="2569" width="11.140625" style="1" customWidth="1"/>
    <col min="2570" max="2570" width="9.42578125" style="1" customWidth="1"/>
    <col min="2571" max="2571" width="14.28515625" style="1" bestFit="1" customWidth="1"/>
    <col min="2572" max="2572" width="15.28515625" style="1" customWidth="1"/>
    <col min="2573" max="2573" width="9.140625" style="1"/>
    <col min="2574" max="2574" width="13.7109375" style="1" customWidth="1"/>
    <col min="2575" max="2575" width="9.140625" style="1"/>
    <col min="2576" max="2576" width="13" style="1" customWidth="1"/>
    <col min="2577" max="2577" width="9.140625" style="1"/>
    <col min="2578" max="2578" width="23.140625" style="1" customWidth="1"/>
    <col min="2579" max="2579" width="13.42578125" style="1" customWidth="1"/>
    <col min="2580" max="2818" width="9.140625" style="1"/>
    <col min="2819" max="2819" width="17.140625" style="1" customWidth="1"/>
    <col min="2820" max="2820" width="5.5703125" style="1" customWidth="1"/>
    <col min="2821" max="2821" width="28.85546875" style="1" customWidth="1"/>
    <col min="2822" max="2822" width="10.7109375" style="1" customWidth="1"/>
    <col min="2823" max="2823" width="11.7109375" style="1" bestFit="1" customWidth="1"/>
    <col min="2824" max="2824" width="11.28515625" style="1" customWidth="1"/>
    <col min="2825" max="2825" width="11.140625" style="1" customWidth="1"/>
    <col min="2826" max="2826" width="9.42578125" style="1" customWidth="1"/>
    <col min="2827" max="2827" width="14.28515625" style="1" bestFit="1" customWidth="1"/>
    <col min="2828" max="2828" width="15.28515625" style="1" customWidth="1"/>
    <col min="2829" max="2829" width="9.140625" style="1"/>
    <col min="2830" max="2830" width="13.7109375" style="1" customWidth="1"/>
    <col min="2831" max="2831" width="9.140625" style="1"/>
    <col min="2832" max="2832" width="13" style="1" customWidth="1"/>
    <col min="2833" max="2833" width="9.140625" style="1"/>
    <col min="2834" max="2834" width="23.140625" style="1" customWidth="1"/>
    <col min="2835" max="2835" width="13.42578125" style="1" customWidth="1"/>
    <col min="2836" max="3074" width="9.140625" style="1"/>
    <col min="3075" max="3075" width="17.140625" style="1" customWidth="1"/>
    <col min="3076" max="3076" width="5.5703125" style="1" customWidth="1"/>
    <col min="3077" max="3077" width="28.85546875" style="1" customWidth="1"/>
    <col min="3078" max="3078" width="10.7109375" style="1" customWidth="1"/>
    <col min="3079" max="3079" width="11.7109375" style="1" bestFit="1" customWidth="1"/>
    <col min="3080" max="3080" width="11.28515625" style="1" customWidth="1"/>
    <col min="3081" max="3081" width="11.140625" style="1" customWidth="1"/>
    <col min="3082" max="3082" width="9.42578125" style="1" customWidth="1"/>
    <col min="3083" max="3083" width="14.28515625" style="1" bestFit="1" customWidth="1"/>
    <col min="3084" max="3084" width="15.28515625" style="1" customWidth="1"/>
    <col min="3085" max="3085" width="9.140625" style="1"/>
    <col min="3086" max="3086" width="13.7109375" style="1" customWidth="1"/>
    <col min="3087" max="3087" width="9.140625" style="1"/>
    <col min="3088" max="3088" width="13" style="1" customWidth="1"/>
    <col min="3089" max="3089" width="9.140625" style="1"/>
    <col min="3090" max="3090" width="23.140625" style="1" customWidth="1"/>
    <col min="3091" max="3091" width="13.42578125" style="1" customWidth="1"/>
    <col min="3092" max="3330" width="9.140625" style="1"/>
    <col min="3331" max="3331" width="17.140625" style="1" customWidth="1"/>
    <col min="3332" max="3332" width="5.5703125" style="1" customWidth="1"/>
    <col min="3333" max="3333" width="28.85546875" style="1" customWidth="1"/>
    <col min="3334" max="3334" width="10.7109375" style="1" customWidth="1"/>
    <col min="3335" max="3335" width="11.7109375" style="1" bestFit="1" customWidth="1"/>
    <col min="3336" max="3336" width="11.28515625" style="1" customWidth="1"/>
    <col min="3337" max="3337" width="11.140625" style="1" customWidth="1"/>
    <col min="3338" max="3338" width="9.42578125" style="1" customWidth="1"/>
    <col min="3339" max="3339" width="14.28515625" style="1" bestFit="1" customWidth="1"/>
    <col min="3340" max="3340" width="15.28515625" style="1" customWidth="1"/>
    <col min="3341" max="3341" width="9.140625" style="1"/>
    <col min="3342" max="3342" width="13.7109375" style="1" customWidth="1"/>
    <col min="3343" max="3343" width="9.140625" style="1"/>
    <col min="3344" max="3344" width="13" style="1" customWidth="1"/>
    <col min="3345" max="3345" width="9.140625" style="1"/>
    <col min="3346" max="3346" width="23.140625" style="1" customWidth="1"/>
    <col min="3347" max="3347" width="13.42578125" style="1" customWidth="1"/>
    <col min="3348" max="3586" width="9.140625" style="1"/>
    <col min="3587" max="3587" width="17.140625" style="1" customWidth="1"/>
    <col min="3588" max="3588" width="5.5703125" style="1" customWidth="1"/>
    <col min="3589" max="3589" width="28.85546875" style="1" customWidth="1"/>
    <col min="3590" max="3590" width="10.7109375" style="1" customWidth="1"/>
    <col min="3591" max="3591" width="11.7109375" style="1" bestFit="1" customWidth="1"/>
    <col min="3592" max="3592" width="11.28515625" style="1" customWidth="1"/>
    <col min="3593" max="3593" width="11.140625" style="1" customWidth="1"/>
    <col min="3594" max="3594" width="9.42578125" style="1" customWidth="1"/>
    <col min="3595" max="3595" width="14.28515625" style="1" bestFit="1" customWidth="1"/>
    <col min="3596" max="3596" width="15.28515625" style="1" customWidth="1"/>
    <col min="3597" max="3597" width="9.140625" style="1"/>
    <col min="3598" max="3598" width="13.7109375" style="1" customWidth="1"/>
    <col min="3599" max="3599" width="9.140625" style="1"/>
    <col min="3600" max="3600" width="13" style="1" customWidth="1"/>
    <col min="3601" max="3601" width="9.140625" style="1"/>
    <col min="3602" max="3602" width="23.140625" style="1" customWidth="1"/>
    <col min="3603" max="3603" width="13.42578125" style="1" customWidth="1"/>
    <col min="3604" max="3842" width="9.140625" style="1"/>
    <col min="3843" max="3843" width="17.140625" style="1" customWidth="1"/>
    <col min="3844" max="3844" width="5.5703125" style="1" customWidth="1"/>
    <col min="3845" max="3845" width="28.85546875" style="1" customWidth="1"/>
    <col min="3846" max="3846" width="10.7109375" style="1" customWidth="1"/>
    <col min="3847" max="3847" width="11.7109375" style="1" bestFit="1" customWidth="1"/>
    <col min="3848" max="3848" width="11.28515625" style="1" customWidth="1"/>
    <col min="3849" max="3849" width="11.140625" style="1" customWidth="1"/>
    <col min="3850" max="3850" width="9.42578125" style="1" customWidth="1"/>
    <col min="3851" max="3851" width="14.28515625" style="1" bestFit="1" customWidth="1"/>
    <col min="3852" max="3852" width="15.28515625" style="1" customWidth="1"/>
    <col min="3853" max="3853" width="9.140625" style="1"/>
    <col min="3854" max="3854" width="13.7109375" style="1" customWidth="1"/>
    <col min="3855" max="3855" width="9.140625" style="1"/>
    <col min="3856" max="3856" width="13" style="1" customWidth="1"/>
    <col min="3857" max="3857" width="9.140625" style="1"/>
    <col min="3858" max="3858" width="23.140625" style="1" customWidth="1"/>
    <col min="3859" max="3859" width="13.42578125" style="1" customWidth="1"/>
    <col min="3860" max="4098" width="9.140625" style="1"/>
    <col min="4099" max="4099" width="17.140625" style="1" customWidth="1"/>
    <col min="4100" max="4100" width="5.5703125" style="1" customWidth="1"/>
    <col min="4101" max="4101" width="28.85546875" style="1" customWidth="1"/>
    <col min="4102" max="4102" width="10.7109375" style="1" customWidth="1"/>
    <col min="4103" max="4103" width="11.7109375" style="1" bestFit="1" customWidth="1"/>
    <col min="4104" max="4104" width="11.28515625" style="1" customWidth="1"/>
    <col min="4105" max="4105" width="11.140625" style="1" customWidth="1"/>
    <col min="4106" max="4106" width="9.42578125" style="1" customWidth="1"/>
    <col min="4107" max="4107" width="14.28515625" style="1" bestFit="1" customWidth="1"/>
    <col min="4108" max="4108" width="15.28515625" style="1" customWidth="1"/>
    <col min="4109" max="4109" width="9.140625" style="1"/>
    <col min="4110" max="4110" width="13.7109375" style="1" customWidth="1"/>
    <col min="4111" max="4111" width="9.140625" style="1"/>
    <col min="4112" max="4112" width="13" style="1" customWidth="1"/>
    <col min="4113" max="4113" width="9.140625" style="1"/>
    <col min="4114" max="4114" width="23.140625" style="1" customWidth="1"/>
    <col min="4115" max="4115" width="13.42578125" style="1" customWidth="1"/>
    <col min="4116" max="4354" width="9.140625" style="1"/>
    <col min="4355" max="4355" width="17.140625" style="1" customWidth="1"/>
    <col min="4356" max="4356" width="5.5703125" style="1" customWidth="1"/>
    <col min="4357" max="4357" width="28.85546875" style="1" customWidth="1"/>
    <col min="4358" max="4358" width="10.7109375" style="1" customWidth="1"/>
    <col min="4359" max="4359" width="11.7109375" style="1" bestFit="1" customWidth="1"/>
    <col min="4360" max="4360" width="11.28515625" style="1" customWidth="1"/>
    <col min="4361" max="4361" width="11.140625" style="1" customWidth="1"/>
    <col min="4362" max="4362" width="9.42578125" style="1" customWidth="1"/>
    <col min="4363" max="4363" width="14.28515625" style="1" bestFit="1" customWidth="1"/>
    <col min="4364" max="4364" width="15.28515625" style="1" customWidth="1"/>
    <col min="4365" max="4365" width="9.140625" style="1"/>
    <col min="4366" max="4366" width="13.7109375" style="1" customWidth="1"/>
    <col min="4367" max="4367" width="9.140625" style="1"/>
    <col min="4368" max="4368" width="13" style="1" customWidth="1"/>
    <col min="4369" max="4369" width="9.140625" style="1"/>
    <col min="4370" max="4370" width="23.140625" style="1" customWidth="1"/>
    <col min="4371" max="4371" width="13.42578125" style="1" customWidth="1"/>
    <col min="4372" max="4610" width="9.140625" style="1"/>
    <col min="4611" max="4611" width="17.140625" style="1" customWidth="1"/>
    <col min="4612" max="4612" width="5.5703125" style="1" customWidth="1"/>
    <col min="4613" max="4613" width="28.85546875" style="1" customWidth="1"/>
    <col min="4614" max="4614" width="10.7109375" style="1" customWidth="1"/>
    <col min="4615" max="4615" width="11.7109375" style="1" bestFit="1" customWidth="1"/>
    <col min="4616" max="4616" width="11.28515625" style="1" customWidth="1"/>
    <col min="4617" max="4617" width="11.140625" style="1" customWidth="1"/>
    <col min="4618" max="4618" width="9.42578125" style="1" customWidth="1"/>
    <col min="4619" max="4619" width="14.28515625" style="1" bestFit="1" customWidth="1"/>
    <col min="4620" max="4620" width="15.28515625" style="1" customWidth="1"/>
    <col min="4621" max="4621" width="9.140625" style="1"/>
    <col min="4622" max="4622" width="13.7109375" style="1" customWidth="1"/>
    <col min="4623" max="4623" width="9.140625" style="1"/>
    <col min="4624" max="4624" width="13" style="1" customWidth="1"/>
    <col min="4625" max="4625" width="9.140625" style="1"/>
    <col min="4626" max="4626" width="23.140625" style="1" customWidth="1"/>
    <col min="4627" max="4627" width="13.42578125" style="1" customWidth="1"/>
    <col min="4628" max="4866" width="9.140625" style="1"/>
    <col min="4867" max="4867" width="17.140625" style="1" customWidth="1"/>
    <col min="4868" max="4868" width="5.5703125" style="1" customWidth="1"/>
    <col min="4869" max="4869" width="28.85546875" style="1" customWidth="1"/>
    <col min="4870" max="4870" width="10.7109375" style="1" customWidth="1"/>
    <col min="4871" max="4871" width="11.7109375" style="1" bestFit="1" customWidth="1"/>
    <col min="4872" max="4872" width="11.28515625" style="1" customWidth="1"/>
    <col min="4873" max="4873" width="11.140625" style="1" customWidth="1"/>
    <col min="4874" max="4874" width="9.42578125" style="1" customWidth="1"/>
    <col min="4875" max="4875" width="14.28515625" style="1" bestFit="1" customWidth="1"/>
    <col min="4876" max="4876" width="15.28515625" style="1" customWidth="1"/>
    <col min="4877" max="4877" width="9.140625" style="1"/>
    <col min="4878" max="4878" width="13.7109375" style="1" customWidth="1"/>
    <col min="4879" max="4879" width="9.140625" style="1"/>
    <col min="4880" max="4880" width="13" style="1" customWidth="1"/>
    <col min="4881" max="4881" width="9.140625" style="1"/>
    <col min="4882" max="4882" width="23.140625" style="1" customWidth="1"/>
    <col min="4883" max="4883" width="13.42578125" style="1" customWidth="1"/>
    <col min="4884" max="5122" width="9.140625" style="1"/>
    <col min="5123" max="5123" width="17.140625" style="1" customWidth="1"/>
    <col min="5124" max="5124" width="5.5703125" style="1" customWidth="1"/>
    <col min="5125" max="5125" width="28.85546875" style="1" customWidth="1"/>
    <col min="5126" max="5126" width="10.7109375" style="1" customWidth="1"/>
    <col min="5127" max="5127" width="11.7109375" style="1" bestFit="1" customWidth="1"/>
    <col min="5128" max="5128" width="11.28515625" style="1" customWidth="1"/>
    <col min="5129" max="5129" width="11.140625" style="1" customWidth="1"/>
    <col min="5130" max="5130" width="9.42578125" style="1" customWidth="1"/>
    <col min="5131" max="5131" width="14.28515625" style="1" bestFit="1" customWidth="1"/>
    <col min="5132" max="5132" width="15.28515625" style="1" customWidth="1"/>
    <col min="5133" max="5133" width="9.140625" style="1"/>
    <col min="5134" max="5134" width="13.7109375" style="1" customWidth="1"/>
    <col min="5135" max="5135" width="9.140625" style="1"/>
    <col min="5136" max="5136" width="13" style="1" customWidth="1"/>
    <col min="5137" max="5137" width="9.140625" style="1"/>
    <col min="5138" max="5138" width="23.140625" style="1" customWidth="1"/>
    <col min="5139" max="5139" width="13.42578125" style="1" customWidth="1"/>
    <col min="5140" max="5378" width="9.140625" style="1"/>
    <col min="5379" max="5379" width="17.140625" style="1" customWidth="1"/>
    <col min="5380" max="5380" width="5.5703125" style="1" customWidth="1"/>
    <col min="5381" max="5381" width="28.85546875" style="1" customWidth="1"/>
    <col min="5382" max="5382" width="10.7109375" style="1" customWidth="1"/>
    <col min="5383" max="5383" width="11.7109375" style="1" bestFit="1" customWidth="1"/>
    <col min="5384" max="5384" width="11.28515625" style="1" customWidth="1"/>
    <col min="5385" max="5385" width="11.140625" style="1" customWidth="1"/>
    <col min="5386" max="5386" width="9.42578125" style="1" customWidth="1"/>
    <col min="5387" max="5387" width="14.28515625" style="1" bestFit="1" customWidth="1"/>
    <col min="5388" max="5388" width="15.28515625" style="1" customWidth="1"/>
    <col min="5389" max="5389" width="9.140625" style="1"/>
    <col min="5390" max="5390" width="13.7109375" style="1" customWidth="1"/>
    <col min="5391" max="5391" width="9.140625" style="1"/>
    <col min="5392" max="5392" width="13" style="1" customWidth="1"/>
    <col min="5393" max="5393" width="9.140625" style="1"/>
    <col min="5394" max="5394" width="23.140625" style="1" customWidth="1"/>
    <col min="5395" max="5395" width="13.42578125" style="1" customWidth="1"/>
    <col min="5396" max="5634" width="9.140625" style="1"/>
    <col min="5635" max="5635" width="17.140625" style="1" customWidth="1"/>
    <col min="5636" max="5636" width="5.5703125" style="1" customWidth="1"/>
    <col min="5637" max="5637" width="28.85546875" style="1" customWidth="1"/>
    <col min="5638" max="5638" width="10.7109375" style="1" customWidth="1"/>
    <col min="5639" max="5639" width="11.7109375" style="1" bestFit="1" customWidth="1"/>
    <col min="5640" max="5640" width="11.28515625" style="1" customWidth="1"/>
    <col min="5641" max="5641" width="11.140625" style="1" customWidth="1"/>
    <col min="5642" max="5642" width="9.42578125" style="1" customWidth="1"/>
    <col min="5643" max="5643" width="14.28515625" style="1" bestFit="1" customWidth="1"/>
    <col min="5644" max="5644" width="15.28515625" style="1" customWidth="1"/>
    <col min="5645" max="5645" width="9.140625" style="1"/>
    <col min="5646" max="5646" width="13.7109375" style="1" customWidth="1"/>
    <col min="5647" max="5647" width="9.140625" style="1"/>
    <col min="5648" max="5648" width="13" style="1" customWidth="1"/>
    <col min="5649" max="5649" width="9.140625" style="1"/>
    <col min="5650" max="5650" width="23.140625" style="1" customWidth="1"/>
    <col min="5651" max="5651" width="13.42578125" style="1" customWidth="1"/>
    <col min="5652" max="5890" width="9.140625" style="1"/>
    <col min="5891" max="5891" width="17.140625" style="1" customWidth="1"/>
    <col min="5892" max="5892" width="5.5703125" style="1" customWidth="1"/>
    <col min="5893" max="5893" width="28.85546875" style="1" customWidth="1"/>
    <col min="5894" max="5894" width="10.7109375" style="1" customWidth="1"/>
    <col min="5895" max="5895" width="11.7109375" style="1" bestFit="1" customWidth="1"/>
    <col min="5896" max="5896" width="11.28515625" style="1" customWidth="1"/>
    <col min="5897" max="5897" width="11.140625" style="1" customWidth="1"/>
    <col min="5898" max="5898" width="9.42578125" style="1" customWidth="1"/>
    <col min="5899" max="5899" width="14.28515625" style="1" bestFit="1" customWidth="1"/>
    <col min="5900" max="5900" width="15.28515625" style="1" customWidth="1"/>
    <col min="5901" max="5901" width="9.140625" style="1"/>
    <col min="5902" max="5902" width="13.7109375" style="1" customWidth="1"/>
    <col min="5903" max="5903" width="9.140625" style="1"/>
    <col min="5904" max="5904" width="13" style="1" customWidth="1"/>
    <col min="5905" max="5905" width="9.140625" style="1"/>
    <col min="5906" max="5906" width="23.140625" style="1" customWidth="1"/>
    <col min="5907" max="5907" width="13.42578125" style="1" customWidth="1"/>
    <col min="5908" max="6146" width="9.140625" style="1"/>
    <col min="6147" max="6147" width="17.140625" style="1" customWidth="1"/>
    <col min="6148" max="6148" width="5.5703125" style="1" customWidth="1"/>
    <col min="6149" max="6149" width="28.85546875" style="1" customWidth="1"/>
    <col min="6150" max="6150" width="10.7109375" style="1" customWidth="1"/>
    <col min="6151" max="6151" width="11.7109375" style="1" bestFit="1" customWidth="1"/>
    <col min="6152" max="6152" width="11.28515625" style="1" customWidth="1"/>
    <col min="6153" max="6153" width="11.140625" style="1" customWidth="1"/>
    <col min="6154" max="6154" width="9.42578125" style="1" customWidth="1"/>
    <col min="6155" max="6155" width="14.28515625" style="1" bestFit="1" customWidth="1"/>
    <col min="6156" max="6156" width="15.28515625" style="1" customWidth="1"/>
    <col min="6157" max="6157" width="9.140625" style="1"/>
    <col min="6158" max="6158" width="13.7109375" style="1" customWidth="1"/>
    <col min="6159" max="6159" width="9.140625" style="1"/>
    <col min="6160" max="6160" width="13" style="1" customWidth="1"/>
    <col min="6161" max="6161" width="9.140625" style="1"/>
    <col min="6162" max="6162" width="23.140625" style="1" customWidth="1"/>
    <col min="6163" max="6163" width="13.42578125" style="1" customWidth="1"/>
    <col min="6164" max="6402" width="9.140625" style="1"/>
    <col min="6403" max="6403" width="17.140625" style="1" customWidth="1"/>
    <col min="6404" max="6404" width="5.5703125" style="1" customWidth="1"/>
    <col min="6405" max="6405" width="28.85546875" style="1" customWidth="1"/>
    <col min="6406" max="6406" width="10.7109375" style="1" customWidth="1"/>
    <col min="6407" max="6407" width="11.7109375" style="1" bestFit="1" customWidth="1"/>
    <col min="6408" max="6408" width="11.28515625" style="1" customWidth="1"/>
    <col min="6409" max="6409" width="11.140625" style="1" customWidth="1"/>
    <col min="6410" max="6410" width="9.42578125" style="1" customWidth="1"/>
    <col min="6411" max="6411" width="14.28515625" style="1" bestFit="1" customWidth="1"/>
    <col min="6412" max="6412" width="15.28515625" style="1" customWidth="1"/>
    <col min="6413" max="6413" width="9.140625" style="1"/>
    <col min="6414" max="6414" width="13.7109375" style="1" customWidth="1"/>
    <col min="6415" max="6415" width="9.140625" style="1"/>
    <col min="6416" max="6416" width="13" style="1" customWidth="1"/>
    <col min="6417" max="6417" width="9.140625" style="1"/>
    <col min="6418" max="6418" width="23.140625" style="1" customWidth="1"/>
    <col min="6419" max="6419" width="13.42578125" style="1" customWidth="1"/>
    <col min="6420" max="6658" width="9.140625" style="1"/>
    <col min="6659" max="6659" width="17.140625" style="1" customWidth="1"/>
    <col min="6660" max="6660" width="5.5703125" style="1" customWidth="1"/>
    <col min="6661" max="6661" width="28.85546875" style="1" customWidth="1"/>
    <col min="6662" max="6662" width="10.7109375" style="1" customWidth="1"/>
    <col min="6663" max="6663" width="11.7109375" style="1" bestFit="1" customWidth="1"/>
    <col min="6664" max="6664" width="11.28515625" style="1" customWidth="1"/>
    <col min="6665" max="6665" width="11.140625" style="1" customWidth="1"/>
    <col min="6666" max="6666" width="9.42578125" style="1" customWidth="1"/>
    <col min="6667" max="6667" width="14.28515625" style="1" bestFit="1" customWidth="1"/>
    <col min="6668" max="6668" width="15.28515625" style="1" customWidth="1"/>
    <col min="6669" max="6669" width="9.140625" style="1"/>
    <col min="6670" max="6670" width="13.7109375" style="1" customWidth="1"/>
    <col min="6671" max="6671" width="9.140625" style="1"/>
    <col min="6672" max="6672" width="13" style="1" customWidth="1"/>
    <col min="6673" max="6673" width="9.140625" style="1"/>
    <col min="6674" max="6674" width="23.140625" style="1" customWidth="1"/>
    <col min="6675" max="6675" width="13.42578125" style="1" customWidth="1"/>
    <col min="6676" max="6914" width="9.140625" style="1"/>
    <col min="6915" max="6915" width="17.140625" style="1" customWidth="1"/>
    <col min="6916" max="6916" width="5.5703125" style="1" customWidth="1"/>
    <col min="6917" max="6917" width="28.85546875" style="1" customWidth="1"/>
    <col min="6918" max="6918" width="10.7109375" style="1" customWidth="1"/>
    <col min="6919" max="6919" width="11.7109375" style="1" bestFit="1" customWidth="1"/>
    <col min="6920" max="6920" width="11.28515625" style="1" customWidth="1"/>
    <col min="6921" max="6921" width="11.140625" style="1" customWidth="1"/>
    <col min="6922" max="6922" width="9.42578125" style="1" customWidth="1"/>
    <col min="6923" max="6923" width="14.28515625" style="1" bestFit="1" customWidth="1"/>
    <col min="6924" max="6924" width="15.28515625" style="1" customWidth="1"/>
    <col min="6925" max="6925" width="9.140625" style="1"/>
    <col min="6926" max="6926" width="13.7109375" style="1" customWidth="1"/>
    <col min="6927" max="6927" width="9.140625" style="1"/>
    <col min="6928" max="6928" width="13" style="1" customWidth="1"/>
    <col min="6929" max="6929" width="9.140625" style="1"/>
    <col min="6930" max="6930" width="23.140625" style="1" customWidth="1"/>
    <col min="6931" max="6931" width="13.42578125" style="1" customWidth="1"/>
    <col min="6932" max="7170" width="9.140625" style="1"/>
    <col min="7171" max="7171" width="17.140625" style="1" customWidth="1"/>
    <col min="7172" max="7172" width="5.5703125" style="1" customWidth="1"/>
    <col min="7173" max="7173" width="28.85546875" style="1" customWidth="1"/>
    <col min="7174" max="7174" width="10.7109375" style="1" customWidth="1"/>
    <col min="7175" max="7175" width="11.7109375" style="1" bestFit="1" customWidth="1"/>
    <col min="7176" max="7176" width="11.28515625" style="1" customWidth="1"/>
    <col min="7177" max="7177" width="11.140625" style="1" customWidth="1"/>
    <col min="7178" max="7178" width="9.42578125" style="1" customWidth="1"/>
    <col min="7179" max="7179" width="14.28515625" style="1" bestFit="1" customWidth="1"/>
    <col min="7180" max="7180" width="15.28515625" style="1" customWidth="1"/>
    <col min="7181" max="7181" width="9.140625" style="1"/>
    <col min="7182" max="7182" width="13.7109375" style="1" customWidth="1"/>
    <col min="7183" max="7183" width="9.140625" style="1"/>
    <col min="7184" max="7184" width="13" style="1" customWidth="1"/>
    <col min="7185" max="7185" width="9.140625" style="1"/>
    <col min="7186" max="7186" width="23.140625" style="1" customWidth="1"/>
    <col min="7187" max="7187" width="13.42578125" style="1" customWidth="1"/>
    <col min="7188" max="7426" width="9.140625" style="1"/>
    <col min="7427" max="7427" width="17.140625" style="1" customWidth="1"/>
    <col min="7428" max="7428" width="5.5703125" style="1" customWidth="1"/>
    <col min="7429" max="7429" width="28.85546875" style="1" customWidth="1"/>
    <col min="7430" max="7430" width="10.7109375" style="1" customWidth="1"/>
    <col min="7431" max="7431" width="11.7109375" style="1" bestFit="1" customWidth="1"/>
    <col min="7432" max="7432" width="11.28515625" style="1" customWidth="1"/>
    <col min="7433" max="7433" width="11.140625" style="1" customWidth="1"/>
    <col min="7434" max="7434" width="9.42578125" style="1" customWidth="1"/>
    <col min="7435" max="7435" width="14.28515625" style="1" bestFit="1" customWidth="1"/>
    <col min="7436" max="7436" width="15.28515625" style="1" customWidth="1"/>
    <col min="7437" max="7437" width="9.140625" style="1"/>
    <col min="7438" max="7438" width="13.7109375" style="1" customWidth="1"/>
    <col min="7439" max="7439" width="9.140625" style="1"/>
    <col min="7440" max="7440" width="13" style="1" customWidth="1"/>
    <col min="7441" max="7441" width="9.140625" style="1"/>
    <col min="7442" max="7442" width="23.140625" style="1" customWidth="1"/>
    <col min="7443" max="7443" width="13.42578125" style="1" customWidth="1"/>
    <col min="7444" max="7682" width="9.140625" style="1"/>
    <col min="7683" max="7683" width="17.140625" style="1" customWidth="1"/>
    <col min="7684" max="7684" width="5.5703125" style="1" customWidth="1"/>
    <col min="7685" max="7685" width="28.85546875" style="1" customWidth="1"/>
    <col min="7686" max="7686" width="10.7109375" style="1" customWidth="1"/>
    <col min="7687" max="7687" width="11.7109375" style="1" bestFit="1" customWidth="1"/>
    <col min="7688" max="7688" width="11.28515625" style="1" customWidth="1"/>
    <col min="7689" max="7689" width="11.140625" style="1" customWidth="1"/>
    <col min="7690" max="7690" width="9.42578125" style="1" customWidth="1"/>
    <col min="7691" max="7691" width="14.28515625" style="1" bestFit="1" customWidth="1"/>
    <col min="7692" max="7692" width="15.28515625" style="1" customWidth="1"/>
    <col min="7693" max="7693" width="9.140625" style="1"/>
    <col min="7694" max="7694" width="13.7109375" style="1" customWidth="1"/>
    <col min="7695" max="7695" width="9.140625" style="1"/>
    <col min="7696" max="7696" width="13" style="1" customWidth="1"/>
    <col min="7697" max="7697" width="9.140625" style="1"/>
    <col min="7698" max="7698" width="23.140625" style="1" customWidth="1"/>
    <col min="7699" max="7699" width="13.42578125" style="1" customWidth="1"/>
    <col min="7700" max="7938" width="9.140625" style="1"/>
    <col min="7939" max="7939" width="17.140625" style="1" customWidth="1"/>
    <col min="7940" max="7940" width="5.5703125" style="1" customWidth="1"/>
    <col min="7941" max="7941" width="28.85546875" style="1" customWidth="1"/>
    <col min="7942" max="7942" width="10.7109375" style="1" customWidth="1"/>
    <col min="7943" max="7943" width="11.7109375" style="1" bestFit="1" customWidth="1"/>
    <col min="7944" max="7944" width="11.28515625" style="1" customWidth="1"/>
    <col min="7945" max="7945" width="11.140625" style="1" customWidth="1"/>
    <col min="7946" max="7946" width="9.42578125" style="1" customWidth="1"/>
    <col min="7947" max="7947" width="14.28515625" style="1" bestFit="1" customWidth="1"/>
    <col min="7948" max="7948" width="15.28515625" style="1" customWidth="1"/>
    <col min="7949" max="7949" width="9.140625" style="1"/>
    <col min="7950" max="7950" width="13.7109375" style="1" customWidth="1"/>
    <col min="7951" max="7951" width="9.140625" style="1"/>
    <col min="7952" max="7952" width="13" style="1" customWidth="1"/>
    <col min="7953" max="7953" width="9.140625" style="1"/>
    <col min="7954" max="7954" width="23.140625" style="1" customWidth="1"/>
    <col min="7955" max="7955" width="13.42578125" style="1" customWidth="1"/>
    <col min="7956" max="8194" width="9.140625" style="1"/>
    <col min="8195" max="8195" width="17.140625" style="1" customWidth="1"/>
    <col min="8196" max="8196" width="5.5703125" style="1" customWidth="1"/>
    <col min="8197" max="8197" width="28.85546875" style="1" customWidth="1"/>
    <col min="8198" max="8198" width="10.7109375" style="1" customWidth="1"/>
    <col min="8199" max="8199" width="11.7109375" style="1" bestFit="1" customWidth="1"/>
    <col min="8200" max="8200" width="11.28515625" style="1" customWidth="1"/>
    <col min="8201" max="8201" width="11.140625" style="1" customWidth="1"/>
    <col min="8202" max="8202" width="9.42578125" style="1" customWidth="1"/>
    <col min="8203" max="8203" width="14.28515625" style="1" bestFit="1" customWidth="1"/>
    <col min="8204" max="8204" width="15.28515625" style="1" customWidth="1"/>
    <col min="8205" max="8205" width="9.140625" style="1"/>
    <col min="8206" max="8206" width="13.7109375" style="1" customWidth="1"/>
    <col min="8207" max="8207" width="9.140625" style="1"/>
    <col min="8208" max="8208" width="13" style="1" customWidth="1"/>
    <col min="8209" max="8209" width="9.140625" style="1"/>
    <col min="8210" max="8210" width="23.140625" style="1" customWidth="1"/>
    <col min="8211" max="8211" width="13.42578125" style="1" customWidth="1"/>
    <col min="8212" max="8450" width="9.140625" style="1"/>
    <col min="8451" max="8451" width="17.140625" style="1" customWidth="1"/>
    <col min="8452" max="8452" width="5.5703125" style="1" customWidth="1"/>
    <col min="8453" max="8453" width="28.85546875" style="1" customWidth="1"/>
    <col min="8454" max="8454" width="10.7109375" style="1" customWidth="1"/>
    <col min="8455" max="8455" width="11.7109375" style="1" bestFit="1" customWidth="1"/>
    <col min="8456" max="8456" width="11.28515625" style="1" customWidth="1"/>
    <col min="8457" max="8457" width="11.140625" style="1" customWidth="1"/>
    <col min="8458" max="8458" width="9.42578125" style="1" customWidth="1"/>
    <col min="8459" max="8459" width="14.28515625" style="1" bestFit="1" customWidth="1"/>
    <col min="8460" max="8460" width="15.28515625" style="1" customWidth="1"/>
    <col min="8461" max="8461" width="9.140625" style="1"/>
    <col min="8462" max="8462" width="13.7109375" style="1" customWidth="1"/>
    <col min="8463" max="8463" width="9.140625" style="1"/>
    <col min="8464" max="8464" width="13" style="1" customWidth="1"/>
    <col min="8465" max="8465" width="9.140625" style="1"/>
    <col min="8466" max="8466" width="23.140625" style="1" customWidth="1"/>
    <col min="8467" max="8467" width="13.42578125" style="1" customWidth="1"/>
    <col min="8468" max="8706" width="9.140625" style="1"/>
    <col min="8707" max="8707" width="17.140625" style="1" customWidth="1"/>
    <col min="8708" max="8708" width="5.5703125" style="1" customWidth="1"/>
    <col min="8709" max="8709" width="28.85546875" style="1" customWidth="1"/>
    <col min="8710" max="8710" width="10.7109375" style="1" customWidth="1"/>
    <col min="8711" max="8711" width="11.7109375" style="1" bestFit="1" customWidth="1"/>
    <col min="8712" max="8712" width="11.28515625" style="1" customWidth="1"/>
    <col min="8713" max="8713" width="11.140625" style="1" customWidth="1"/>
    <col min="8714" max="8714" width="9.42578125" style="1" customWidth="1"/>
    <col min="8715" max="8715" width="14.28515625" style="1" bestFit="1" customWidth="1"/>
    <col min="8716" max="8716" width="15.28515625" style="1" customWidth="1"/>
    <col min="8717" max="8717" width="9.140625" style="1"/>
    <col min="8718" max="8718" width="13.7109375" style="1" customWidth="1"/>
    <col min="8719" max="8719" width="9.140625" style="1"/>
    <col min="8720" max="8720" width="13" style="1" customWidth="1"/>
    <col min="8721" max="8721" width="9.140625" style="1"/>
    <col min="8722" max="8722" width="23.140625" style="1" customWidth="1"/>
    <col min="8723" max="8723" width="13.42578125" style="1" customWidth="1"/>
    <col min="8724" max="8962" width="9.140625" style="1"/>
    <col min="8963" max="8963" width="17.140625" style="1" customWidth="1"/>
    <col min="8964" max="8964" width="5.5703125" style="1" customWidth="1"/>
    <col min="8965" max="8965" width="28.85546875" style="1" customWidth="1"/>
    <col min="8966" max="8966" width="10.7109375" style="1" customWidth="1"/>
    <col min="8967" max="8967" width="11.7109375" style="1" bestFit="1" customWidth="1"/>
    <col min="8968" max="8968" width="11.28515625" style="1" customWidth="1"/>
    <col min="8969" max="8969" width="11.140625" style="1" customWidth="1"/>
    <col min="8970" max="8970" width="9.42578125" style="1" customWidth="1"/>
    <col min="8971" max="8971" width="14.28515625" style="1" bestFit="1" customWidth="1"/>
    <col min="8972" max="8972" width="15.28515625" style="1" customWidth="1"/>
    <col min="8973" max="8973" width="9.140625" style="1"/>
    <col min="8974" max="8974" width="13.7109375" style="1" customWidth="1"/>
    <col min="8975" max="8975" width="9.140625" style="1"/>
    <col min="8976" max="8976" width="13" style="1" customWidth="1"/>
    <col min="8977" max="8977" width="9.140625" style="1"/>
    <col min="8978" max="8978" width="23.140625" style="1" customWidth="1"/>
    <col min="8979" max="8979" width="13.42578125" style="1" customWidth="1"/>
    <col min="8980" max="9218" width="9.140625" style="1"/>
    <col min="9219" max="9219" width="17.140625" style="1" customWidth="1"/>
    <col min="9220" max="9220" width="5.5703125" style="1" customWidth="1"/>
    <col min="9221" max="9221" width="28.85546875" style="1" customWidth="1"/>
    <col min="9222" max="9222" width="10.7109375" style="1" customWidth="1"/>
    <col min="9223" max="9223" width="11.7109375" style="1" bestFit="1" customWidth="1"/>
    <col min="9224" max="9224" width="11.28515625" style="1" customWidth="1"/>
    <col min="9225" max="9225" width="11.140625" style="1" customWidth="1"/>
    <col min="9226" max="9226" width="9.42578125" style="1" customWidth="1"/>
    <col min="9227" max="9227" width="14.28515625" style="1" bestFit="1" customWidth="1"/>
    <col min="9228" max="9228" width="15.28515625" style="1" customWidth="1"/>
    <col min="9229" max="9229" width="9.140625" style="1"/>
    <col min="9230" max="9230" width="13.7109375" style="1" customWidth="1"/>
    <col min="9231" max="9231" width="9.140625" style="1"/>
    <col min="9232" max="9232" width="13" style="1" customWidth="1"/>
    <col min="9233" max="9233" width="9.140625" style="1"/>
    <col min="9234" max="9234" width="23.140625" style="1" customWidth="1"/>
    <col min="9235" max="9235" width="13.42578125" style="1" customWidth="1"/>
    <col min="9236" max="9474" width="9.140625" style="1"/>
    <col min="9475" max="9475" width="17.140625" style="1" customWidth="1"/>
    <col min="9476" max="9476" width="5.5703125" style="1" customWidth="1"/>
    <col min="9477" max="9477" width="28.85546875" style="1" customWidth="1"/>
    <col min="9478" max="9478" width="10.7109375" style="1" customWidth="1"/>
    <col min="9479" max="9479" width="11.7109375" style="1" bestFit="1" customWidth="1"/>
    <col min="9480" max="9480" width="11.28515625" style="1" customWidth="1"/>
    <col min="9481" max="9481" width="11.140625" style="1" customWidth="1"/>
    <col min="9482" max="9482" width="9.42578125" style="1" customWidth="1"/>
    <col min="9483" max="9483" width="14.28515625" style="1" bestFit="1" customWidth="1"/>
    <col min="9484" max="9484" width="15.28515625" style="1" customWidth="1"/>
    <col min="9485" max="9485" width="9.140625" style="1"/>
    <col min="9486" max="9486" width="13.7109375" style="1" customWidth="1"/>
    <col min="9487" max="9487" width="9.140625" style="1"/>
    <col min="9488" max="9488" width="13" style="1" customWidth="1"/>
    <col min="9489" max="9489" width="9.140625" style="1"/>
    <col min="9490" max="9490" width="23.140625" style="1" customWidth="1"/>
    <col min="9491" max="9491" width="13.42578125" style="1" customWidth="1"/>
    <col min="9492" max="9730" width="9.140625" style="1"/>
    <col min="9731" max="9731" width="17.140625" style="1" customWidth="1"/>
    <col min="9732" max="9732" width="5.5703125" style="1" customWidth="1"/>
    <col min="9733" max="9733" width="28.85546875" style="1" customWidth="1"/>
    <col min="9734" max="9734" width="10.7109375" style="1" customWidth="1"/>
    <col min="9735" max="9735" width="11.7109375" style="1" bestFit="1" customWidth="1"/>
    <col min="9736" max="9736" width="11.28515625" style="1" customWidth="1"/>
    <col min="9737" max="9737" width="11.140625" style="1" customWidth="1"/>
    <col min="9738" max="9738" width="9.42578125" style="1" customWidth="1"/>
    <col min="9739" max="9739" width="14.28515625" style="1" bestFit="1" customWidth="1"/>
    <col min="9740" max="9740" width="15.28515625" style="1" customWidth="1"/>
    <col min="9741" max="9741" width="9.140625" style="1"/>
    <col min="9742" max="9742" width="13.7109375" style="1" customWidth="1"/>
    <col min="9743" max="9743" width="9.140625" style="1"/>
    <col min="9744" max="9744" width="13" style="1" customWidth="1"/>
    <col min="9745" max="9745" width="9.140625" style="1"/>
    <col min="9746" max="9746" width="23.140625" style="1" customWidth="1"/>
    <col min="9747" max="9747" width="13.42578125" style="1" customWidth="1"/>
    <col min="9748" max="9986" width="9.140625" style="1"/>
    <col min="9987" max="9987" width="17.140625" style="1" customWidth="1"/>
    <col min="9988" max="9988" width="5.5703125" style="1" customWidth="1"/>
    <col min="9989" max="9989" width="28.85546875" style="1" customWidth="1"/>
    <col min="9990" max="9990" width="10.7109375" style="1" customWidth="1"/>
    <col min="9991" max="9991" width="11.7109375" style="1" bestFit="1" customWidth="1"/>
    <col min="9992" max="9992" width="11.28515625" style="1" customWidth="1"/>
    <col min="9993" max="9993" width="11.140625" style="1" customWidth="1"/>
    <col min="9994" max="9994" width="9.42578125" style="1" customWidth="1"/>
    <col min="9995" max="9995" width="14.28515625" style="1" bestFit="1" customWidth="1"/>
    <col min="9996" max="9996" width="15.28515625" style="1" customWidth="1"/>
    <col min="9997" max="9997" width="9.140625" style="1"/>
    <col min="9998" max="9998" width="13.7109375" style="1" customWidth="1"/>
    <col min="9999" max="9999" width="9.140625" style="1"/>
    <col min="10000" max="10000" width="13" style="1" customWidth="1"/>
    <col min="10001" max="10001" width="9.140625" style="1"/>
    <col min="10002" max="10002" width="23.140625" style="1" customWidth="1"/>
    <col min="10003" max="10003" width="13.42578125" style="1" customWidth="1"/>
    <col min="10004" max="10242" width="9.140625" style="1"/>
    <col min="10243" max="10243" width="17.140625" style="1" customWidth="1"/>
    <col min="10244" max="10244" width="5.5703125" style="1" customWidth="1"/>
    <col min="10245" max="10245" width="28.85546875" style="1" customWidth="1"/>
    <col min="10246" max="10246" width="10.7109375" style="1" customWidth="1"/>
    <col min="10247" max="10247" width="11.7109375" style="1" bestFit="1" customWidth="1"/>
    <col min="10248" max="10248" width="11.28515625" style="1" customWidth="1"/>
    <col min="10249" max="10249" width="11.140625" style="1" customWidth="1"/>
    <col min="10250" max="10250" width="9.42578125" style="1" customWidth="1"/>
    <col min="10251" max="10251" width="14.28515625" style="1" bestFit="1" customWidth="1"/>
    <col min="10252" max="10252" width="15.28515625" style="1" customWidth="1"/>
    <col min="10253" max="10253" width="9.140625" style="1"/>
    <col min="10254" max="10254" width="13.7109375" style="1" customWidth="1"/>
    <col min="10255" max="10255" width="9.140625" style="1"/>
    <col min="10256" max="10256" width="13" style="1" customWidth="1"/>
    <col min="10257" max="10257" width="9.140625" style="1"/>
    <col min="10258" max="10258" width="23.140625" style="1" customWidth="1"/>
    <col min="10259" max="10259" width="13.42578125" style="1" customWidth="1"/>
    <col min="10260" max="10498" width="9.140625" style="1"/>
    <col min="10499" max="10499" width="17.140625" style="1" customWidth="1"/>
    <col min="10500" max="10500" width="5.5703125" style="1" customWidth="1"/>
    <col min="10501" max="10501" width="28.85546875" style="1" customWidth="1"/>
    <col min="10502" max="10502" width="10.7109375" style="1" customWidth="1"/>
    <col min="10503" max="10503" width="11.7109375" style="1" bestFit="1" customWidth="1"/>
    <col min="10504" max="10504" width="11.28515625" style="1" customWidth="1"/>
    <col min="10505" max="10505" width="11.140625" style="1" customWidth="1"/>
    <col min="10506" max="10506" width="9.42578125" style="1" customWidth="1"/>
    <col min="10507" max="10507" width="14.28515625" style="1" bestFit="1" customWidth="1"/>
    <col min="10508" max="10508" width="15.28515625" style="1" customWidth="1"/>
    <col min="10509" max="10509" width="9.140625" style="1"/>
    <col min="10510" max="10510" width="13.7109375" style="1" customWidth="1"/>
    <col min="10511" max="10511" width="9.140625" style="1"/>
    <col min="10512" max="10512" width="13" style="1" customWidth="1"/>
    <col min="10513" max="10513" width="9.140625" style="1"/>
    <col min="10514" max="10514" width="23.140625" style="1" customWidth="1"/>
    <col min="10515" max="10515" width="13.42578125" style="1" customWidth="1"/>
    <col min="10516" max="10754" width="9.140625" style="1"/>
    <col min="10755" max="10755" width="17.140625" style="1" customWidth="1"/>
    <col min="10756" max="10756" width="5.5703125" style="1" customWidth="1"/>
    <col min="10757" max="10757" width="28.85546875" style="1" customWidth="1"/>
    <col min="10758" max="10758" width="10.7109375" style="1" customWidth="1"/>
    <col min="10759" max="10759" width="11.7109375" style="1" bestFit="1" customWidth="1"/>
    <col min="10760" max="10760" width="11.28515625" style="1" customWidth="1"/>
    <col min="10761" max="10761" width="11.140625" style="1" customWidth="1"/>
    <col min="10762" max="10762" width="9.42578125" style="1" customWidth="1"/>
    <col min="10763" max="10763" width="14.28515625" style="1" bestFit="1" customWidth="1"/>
    <col min="10764" max="10764" width="15.28515625" style="1" customWidth="1"/>
    <col min="10765" max="10765" width="9.140625" style="1"/>
    <col min="10766" max="10766" width="13.7109375" style="1" customWidth="1"/>
    <col min="10767" max="10767" width="9.140625" style="1"/>
    <col min="10768" max="10768" width="13" style="1" customWidth="1"/>
    <col min="10769" max="10769" width="9.140625" style="1"/>
    <col min="10770" max="10770" width="23.140625" style="1" customWidth="1"/>
    <col min="10771" max="10771" width="13.42578125" style="1" customWidth="1"/>
    <col min="10772" max="11010" width="9.140625" style="1"/>
    <col min="11011" max="11011" width="17.140625" style="1" customWidth="1"/>
    <col min="11012" max="11012" width="5.5703125" style="1" customWidth="1"/>
    <col min="11013" max="11013" width="28.85546875" style="1" customWidth="1"/>
    <col min="11014" max="11014" width="10.7109375" style="1" customWidth="1"/>
    <col min="11015" max="11015" width="11.7109375" style="1" bestFit="1" customWidth="1"/>
    <col min="11016" max="11016" width="11.28515625" style="1" customWidth="1"/>
    <col min="11017" max="11017" width="11.140625" style="1" customWidth="1"/>
    <col min="11018" max="11018" width="9.42578125" style="1" customWidth="1"/>
    <col min="11019" max="11019" width="14.28515625" style="1" bestFit="1" customWidth="1"/>
    <col min="11020" max="11020" width="15.28515625" style="1" customWidth="1"/>
    <col min="11021" max="11021" width="9.140625" style="1"/>
    <col min="11022" max="11022" width="13.7109375" style="1" customWidth="1"/>
    <col min="11023" max="11023" width="9.140625" style="1"/>
    <col min="11024" max="11024" width="13" style="1" customWidth="1"/>
    <col min="11025" max="11025" width="9.140625" style="1"/>
    <col min="11026" max="11026" width="23.140625" style="1" customWidth="1"/>
    <col min="11027" max="11027" width="13.42578125" style="1" customWidth="1"/>
    <col min="11028" max="11266" width="9.140625" style="1"/>
    <col min="11267" max="11267" width="17.140625" style="1" customWidth="1"/>
    <col min="11268" max="11268" width="5.5703125" style="1" customWidth="1"/>
    <col min="11269" max="11269" width="28.85546875" style="1" customWidth="1"/>
    <col min="11270" max="11270" width="10.7109375" style="1" customWidth="1"/>
    <col min="11271" max="11271" width="11.7109375" style="1" bestFit="1" customWidth="1"/>
    <col min="11272" max="11272" width="11.28515625" style="1" customWidth="1"/>
    <col min="11273" max="11273" width="11.140625" style="1" customWidth="1"/>
    <col min="11274" max="11274" width="9.42578125" style="1" customWidth="1"/>
    <col min="11275" max="11275" width="14.28515625" style="1" bestFit="1" customWidth="1"/>
    <col min="11276" max="11276" width="15.28515625" style="1" customWidth="1"/>
    <col min="11277" max="11277" width="9.140625" style="1"/>
    <col min="11278" max="11278" width="13.7109375" style="1" customWidth="1"/>
    <col min="11279" max="11279" width="9.140625" style="1"/>
    <col min="11280" max="11280" width="13" style="1" customWidth="1"/>
    <col min="11281" max="11281" width="9.140625" style="1"/>
    <col min="11282" max="11282" width="23.140625" style="1" customWidth="1"/>
    <col min="11283" max="11283" width="13.42578125" style="1" customWidth="1"/>
    <col min="11284" max="11522" width="9.140625" style="1"/>
    <col min="11523" max="11523" width="17.140625" style="1" customWidth="1"/>
    <col min="11524" max="11524" width="5.5703125" style="1" customWidth="1"/>
    <col min="11525" max="11525" width="28.85546875" style="1" customWidth="1"/>
    <col min="11526" max="11526" width="10.7109375" style="1" customWidth="1"/>
    <col min="11527" max="11527" width="11.7109375" style="1" bestFit="1" customWidth="1"/>
    <col min="11528" max="11528" width="11.28515625" style="1" customWidth="1"/>
    <col min="11529" max="11529" width="11.140625" style="1" customWidth="1"/>
    <col min="11530" max="11530" width="9.42578125" style="1" customWidth="1"/>
    <col min="11531" max="11531" width="14.28515625" style="1" bestFit="1" customWidth="1"/>
    <col min="11532" max="11532" width="15.28515625" style="1" customWidth="1"/>
    <col min="11533" max="11533" width="9.140625" style="1"/>
    <col min="11534" max="11534" width="13.7109375" style="1" customWidth="1"/>
    <col min="11535" max="11535" width="9.140625" style="1"/>
    <col min="11536" max="11536" width="13" style="1" customWidth="1"/>
    <col min="11537" max="11537" width="9.140625" style="1"/>
    <col min="11538" max="11538" width="23.140625" style="1" customWidth="1"/>
    <col min="11539" max="11539" width="13.42578125" style="1" customWidth="1"/>
    <col min="11540" max="11778" width="9.140625" style="1"/>
    <col min="11779" max="11779" width="17.140625" style="1" customWidth="1"/>
    <col min="11780" max="11780" width="5.5703125" style="1" customWidth="1"/>
    <col min="11781" max="11781" width="28.85546875" style="1" customWidth="1"/>
    <col min="11782" max="11782" width="10.7109375" style="1" customWidth="1"/>
    <col min="11783" max="11783" width="11.7109375" style="1" bestFit="1" customWidth="1"/>
    <col min="11784" max="11784" width="11.28515625" style="1" customWidth="1"/>
    <col min="11785" max="11785" width="11.140625" style="1" customWidth="1"/>
    <col min="11786" max="11786" width="9.42578125" style="1" customWidth="1"/>
    <col min="11787" max="11787" width="14.28515625" style="1" bestFit="1" customWidth="1"/>
    <col min="11788" max="11788" width="15.28515625" style="1" customWidth="1"/>
    <col min="11789" max="11789" width="9.140625" style="1"/>
    <col min="11790" max="11790" width="13.7109375" style="1" customWidth="1"/>
    <col min="11791" max="11791" width="9.140625" style="1"/>
    <col min="11792" max="11792" width="13" style="1" customWidth="1"/>
    <col min="11793" max="11793" width="9.140625" style="1"/>
    <col min="11794" max="11794" width="23.140625" style="1" customWidth="1"/>
    <col min="11795" max="11795" width="13.42578125" style="1" customWidth="1"/>
    <col min="11796" max="12034" width="9.140625" style="1"/>
    <col min="12035" max="12035" width="17.140625" style="1" customWidth="1"/>
    <col min="12036" max="12036" width="5.5703125" style="1" customWidth="1"/>
    <col min="12037" max="12037" width="28.85546875" style="1" customWidth="1"/>
    <col min="12038" max="12038" width="10.7109375" style="1" customWidth="1"/>
    <col min="12039" max="12039" width="11.7109375" style="1" bestFit="1" customWidth="1"/>
    <col min="12040" max="12040" width="11.28515625" style="1" customWidth="1"/>
    <col min="12041" max="12041" width="11.140625" style="1" customWidth="1"/>
    <col min="12042" max="12042" width="9.42578125" style="1" customWidth="1"/>
    <col min="12043" max="12043" width="14.28515625" style="1" bestFit="1" customWidth="1"/>
    <col min="12044" max="12044" width="15.28515625" style="1" customWidth="1"/>
    <col min="12045" max="12045" width="9.140625" style="1"/>
    <col min="12046" max="12046" width="13.7109375" style="1" customWidth="1"/>
    <col min="12047" max="12047" width="9.140625" style="1"/>
    <col min="12048" max="12048" width="13" style="1" customWidth="1"/>
    <col min="12049" max="12049" width="9.140625" style="1"/>
    <col min="12050" max="12050" width="23.140625" style="1" customWidth="1"/>
    <col min="12051" max="12051" width="13.42578125" style="1" customWidth="1"/>
    <col min="12052" max="12290" width="9.140625" style="1"/>
    <col min="12291" max="12291" width="17.140625" style="1" customWidth="1"/>
    <col min="12292" max="12292" width="5.5703125" style="1" customWidth="1"/>
    <col min="12293" max="12293" width="28.85546875" style="1" customWidth="1"/>
    <col min="12294" max="12294" width="10.7109375" style="1" customWidth="1"/>
    <col min="12295" max="12295" width="11.7109375" style="1" bestFit="1" customWidth="1"/>
    <col min="12296" max="12296" width="11.28515625" style="1" customWidth="1"/>
    <col min="12297" max="12297" width="11.140625" style="1" customWidth="1"/>
    <col min="12298" max="12298" width="9.42578125" style="1" customWidth="1"/>
    <col min="12299" max="12299" width="14.28515625" style="1" bestFit="1" customWidth="1"/>
    <col min="12300" max="12300" width="15.28515625" style="1" customWidth="1"/>
    <col min="12301" max="12301" width="9.140625" style="1"/>
    <col min="12302" max="12302" width="13.7109375" style="1" customWidth="1"/>
    <col min="12303" max="12303" width="9.140625" style="1"/>
    <col min="12304" max="12304" width="13" style="1" customWidth="1"/>
    <col min="12305" max="12305" width="9.140625" style="1"/>
    <col min="12306" max="12306" width="23.140625" style="1" customWidth="1"/>
    <col min="12307" max="12307" width="13.42578125" style="1" customWidth="1"/>
    <col min="12308" max="12546" width="9.140625" style="1"/>
    <col min="12547" max="12547" width="17.140625" style="1" customWidth="1"/>
    <col min="12548" max="12548" width="5.5703125" style="1" customWidth="1"/>
    <col min="12549" max="12549" width="28.85546875" style="1" customWidth="1"/>
    <col min="12550" max="12550" width="10.7109375" style="1" customWidth="1"/>
    <col min="12551" max="12551" width="11.7109375" style="1" bestFit="1" customWidth="1"/>
    <col min="12552" max="12552" width="11.28515625" style="1" customWidth="1"/>
    <col min="12553" max="12553" width="11.140625" style="1" customWidth="1"/>
    <col min="12554" max="12554" width="9.42578125" style="1" customWidth="1"/>
    <col min="12555" max="12555" width="14.28515625" style="1" bestFit="1" customWidth="1"/>
    <col min="12556" max="12556" width="15.28515625" style="1" customWidth="1"/>
    <col min="12557" max="12557" width="9.140625" style="1"/>
    <col min="12558" max="12558" width="13.7109375" style="1" customWidth="1"/>
    <col min="12559" max="12559" width="9.140625" style="1"/>
    <col min="12560" max="12560" width="13" style="1" customWidth="1"/>
    <col min="12561" max="12561" width="9.140625" style="1"/>
    <col min="12562" max="12562" width="23.140625" style="1" customWidth="1"/>
    <col min="12563" max="12563" width="13.42578125" style="1" customWidth="1"/>
    <col min="12564" max="12802" width="9.140625" style="1"/>
    <col min="12803" max="12803" width="17.140625" style="1" customWidth="1"/>
    <col min="12804" max="12804" width="5.5703125" style="1" customWidth="1"/>
    <col min="12805" max="12805" width="28.85546875" style="1" customWidth="1"/>
    <col min="12806" max="12806" width="10.7109375" style="1" customWidth="1"/>
    <col min="12807" max="12807" width="11.7109375" style="1" bestFit="1" customWidth="1"/>
    <col min="12808" max="12808" width="11.28515625" style="1" customWidth="1"/>
    <col min="12809" max="12809" width="11.140625" style="1" customWidth="1"/>
    <col min="12810" max="12810" width="9.42578125" style="1" customWidth="1"/>
    <col min="12811" max="12811" width="14.28515625" style="1" bestFit="1" customWidth="1"/>
    <col min="12812" max="12812" width="15.28515625" style="1" customWidth="1"/>
    <col min="12813" max="12813" width="9.140625" style="1"/>
    <col min="12814" max="12814" width="13.7109375" style="1" customWidth="1"/>
    <col min="12815" max="12815" width="9.140625" style="1"/>
    <col min="12816" max="12816" width="13" style="1" customWidth="1"/>
    <col min="12817" max="12817" width="9.140625" style="1"/>
    <col min="12818" max="12818" width="23.140625" style="1" customWidth="1"/>
    <col min="12819" max="12819" width="13.42578125" style="1" customWidth="1"/>
    <col min="12820" max="13058" width="9.140625" style="1"/>
    <col min="13059" max="13059" width="17.140625" style="1" customWidth="1"/>
    <col min="13060" max="13060" width="5.5703125" style="1" customWidth="1"/>
    <col min="13061" max="13061" width="28.85546875" style="1" customWidth="1"/>
    <col min="13062" max="13062" width="10.7109375" style="1" customWidth="1"/>
    <col min="13063" max="13063" width="11.7109375" style="1" bestFit="1" customWidth="1"/>
    <col min="13064" max="13064" width="11.28515625" style="1" customWidth="1"/>
    <col min="13065" max="13065" width="11.140625" style="1" customWidth="1"/>
    <col min="13066" max="13066" width="9.42578125" style="1" customWidth="1"/>
    <col min="13067" max="13067" width="14.28515625" style="1" bestFit="1" customWidth="1"/>
    <col min="13068" max="13068" width="15.28515625" style="1" customWidth="1"/>
    <col min="13069" max="13069" width="9.140625" style="1"/>
    <col min="13070" max="13070" width="13.7109375" style="1" customWidth="1"/>
    <col min="13071" max="13071" width="9.140625" style="1"/>
    <col min="13072" max="13072" width="13" style="1" customWidth="1"/>
    <col min="13073" max="13073" width="9.140625" style="1"/>
    <col min="13074" max="13074" width="23.140625" style="1" customWidth="1"/>
    <col min="13075" max="13075" width="13.42578125" style="1" customWidth="1"/>
    <col min="13076" max="13314" width="9.140625" style="1"/>
    <col min="13315" max="13315" width="17.140625" style="1" customWidth="1"/>
    <col min="13316" max="13316" width="5.5703125" style="1" customWidth="1"/>
    <col min="13317" max="13317" width="28.85546875" style="1" customWidth="1"/>
    <col min="13318" max="13318" width="10.7109375" style="1" customWidth="1"/>
    <col min="13319" max="13319" width="11.7109375" style="1" bestFit="1" customWidth="1"/>
    <col min="13320" max="13320" width="11.28515625" style="1" customWidth="1"/>
    <col min="13321" max="13321" width="11.140625" style="1" customWidth="1"/>
    <col min="13322" max="13322" width="9.42578125" style="1" customWidth="1"/>
    <col min="13323" max="13323" width="14.28515625" style="1" bestFit="1" customWidth="1"/>
    <col min="13324" max="13324" width="15.28515625" style="1" customWidth="1"/>
    <col min="13325" max="13325" width="9.140625" style="1"/>
    <col min="13326" max="13326" width="13.7109375" style="1" customWidth="1"/>
    <col min="13327" max="13327" width="9.140625" style="1"/>
    <col min="13328" max="13328" width="13" style="1" customWidth="1"/>
    <col min="13329" max="13329" width="9.140625" style="1"/>
    <col min="13330" max="13330" width="23.140625" style="1" customWidth="1"/>
    <col min="13331" max="13331" width="13.42578125" style="1" customWidth="1"/>
    <col min="13332" max="13570" width="9.140625" style="1"/>
    <col min="13571" max="13571" width="17.140625" style="1" customWidth="1"/>
    <col min="13572" max="13572" width="5.5703125" style="1" customWidth="1"/>
    <col min="13573" max="13573" width="28.85546875" style="1" customWidth="1"/>
    <col min="13574" max="13574" width="10.7109375" style="1" customWidth="1"/>
    <col min="13575" max="13575" width="11.7109375" style="1" bestFit="1" customWidth="1"/>
    <col min="13576" max="13576" width="11.28515625" style="1" customWidth="1"/>
    <col min="13577" max="13577" width="11.140625" style="1" customWidth="1"/>
    <col min="13578" max="13578" width="9.42578125" style="1" customWidth="1"/>
    <col min="13579" max="13579" width="14.28515625" style="1" bestFit="1" customWidth="1"/>
    <col min="13580" max="13580" width="15.28515625" style="1" customWidth="1"/>
    <col min="13581" max="13581" width="9.140625" style="1"/>
    <col min="13582" max="13582" width="13.7109375" style="1" customWidth="1"/>
    <col min="13583" max="13583" width="9.140625" style="1"/>
    <col min="13584" max="13584" width="13" style="1" customWidth="1"/>
    <col min="13585" max="13585" width="9.140625" style="1"/>
    <col min="13586" max="13586" width="23.140625" style="1" customWidth="1"/>
    <col min="13587" max="13587" width="13.42578125" style="1" customWidth="1"/>
    <col min="13588" max="13826" width="9.140625" style="1"/>
    <col min="13827" max="13827" width="17.140625" style="1" customWidth="1"/>
    <col min="13828" max="13828" width="5.5703125" style="1" customWidth="1"/>
    <col min="13829" max="13829" width="28.85546875" style="1" customWidth="1"/>
    <col min="13830" max="13830" width="10.7109375" style="1" customWidth="1"/>
    <col min="13831" max="13831" width="11.7109375" style="1" bestFit="1" customWidth="1"/>
    <col min="13832" max="13832" width="11.28515625" style="1" customWidth="1"/>
    <col min="13833" max="13833" width="11.140625" style="1" customWidth="1"/>
    <col min="13834" max="13834" width="9.42578125" style="1" customWidth="1"/>
    <col min="13835" max="13835" width="14.28515625" style="1" bestFit="1" customWidth="1"/>
    <col min="13836" max="13836" width="15.28515625" style="1" customWidth="1"/>
    <col min="13837" max="13837" width="9.140625" style="1"/>
    <col min="13838" max="13838" width="13.7109375" style="1" customWidth="1"/>
    <col min="13839" max="13839" width="9.140625" style="1"/>
    <col min="13840" max="13840" width="13" style="1" customWidth="1"/>
    <col min="13841" max="13841" width="9.140625" style="1"/>
    <col min="13842" max="13842" width="23.140625" style="1" customWidth="1"/>
    <col min="13843" max="13843" width="13.42578125" style="1" customWidth="1"/>
    <col min="13844" max="14082" width="9.140625" style="1"/>
    <col min="14083" max="14083" width="17.140625" style="1" customWidth="1"/>
    <col min="14084" max="14084" width="5.5703125" style="1" customWidth="1"/>
    <col min="14085" max="14085" width="28.85546875" style="1" customWidth="1"/>
    <col min="14086" max="14086" width="10.7109375" style="1" customWidth="1"/>
    <col min="14087" max="14087" width="11.7109375" style="1" bestFit="1" customWidth="1"/>
    <col min="14088" max="14088" width="11.28515625" style="1" customWidth="1"/>
    <col min="14089" max="14089" width="11.140625" style="1" customWidth="1"/>
    <col min="14090" max="14090" width="9.42578125" style="1" customWidth="1"/>
    <col min="14091" max="14091" width="14.28515625" style="1" bestFit="1" customWidth="1"/>
    <col min="14092" max="14092" width="15.28515625" style="1" customWidth="1"/>
    <col min="14093" max="14093" width="9.140625" style="1"/>
    <col min="14094" max="14094" width="13.7109375" style="1" customWidth="1"/>
    <col min="14095" max="14095" width="9.140625" style="1"/>
    <col min="14096" max="14096" width="13" style="1" customWidth="1"/>
    <col min="14097" max="14097" width="9.140625" style="1"/>
    <col min="14098" max="14098" width="23.140625" style="1" customWidth="1"/>
    <col min="14099" max="14099" width="13.42578125" style="1" customWidth="1"/>
    <col min="14100" max="14338" width="9.140625" style="1"/>
    <col min="14339" max="14339" width="17.140625" style="1" customWidth="1"/>
    <col min="14340" max="14340" width="5.5703125" style="1" customWidth="1"/>
    <col min="14341" max="14341" width="28.85546875" style="1" customWidth="1"/>
    <col min="14342" max="14342" width="10.7109375" style="1" customWidth="1"/>
    <col min="14343" max="14343" width="11.7109375" style="1" bestFit="1" customWidth="1"/>
    <col min="14344" max="14344" width="11.28515625" style="1" customWidth="1"/>
    <col min="14345" max="14345" width="11.140625" style="1" customWidth="1"/>
    <col min="14346" max="14346" width="9.42578125" style="1" customWidth="1"/>
    <col min="14347" max="14347" width="14.28515625" style="1" bestFit="1" customWidth="1"/>
    <col min="14348" max="14348" width="15.28515625" style="1" customWidth="1"/>
    <col min="14349" max="14349" width="9.140625" style="1"/>
    <col min="14350" max="14350" width="13.7109375" style="1" customWidth="1"/>
    <col min="14351" max="14351" width="9.140625" style="1"/>
    <col min="14352" max="14352" width="13" style="1" customWidth="1"/>
    <col min="14353" max="14353" width="9.140625" style="1"/>
    <col min="14354" max="14354" width="23.140625" style="1" customWidth="1"/>
    <col min="14355" max="14355" width="13.42578125" style="1" customWidth="1"/>
    <col min="14356" max="14594" width="9.140625" style="1"/>
    <col min="14595" max="14595" width="17.140625" style="1" customWidth="1"/>
    <col min="14596" max="14596" width="5.5703125" style="1" customWidth="1"/>
    <col min="14597" max="14597" width="28.85546875" style="1" customWidth="1"/>
    <col min="14598" max="14598" width="10.7109375" style="1" customWidth="1"/>
    <col min="14599" max="14599" width="11.7109375" style="1" bestFit="1" customWidth="1"/>
    <col min="14600" max="14600" width="11.28515625" style="1" customWidth="1"/>
    <col min="14601" max="14601" width="11.140625" style="1" customWidth="1"/>
    <col min="14602" max="14602" width="9.42578125" style="1" customWidth="1"/>
    <col min="14603" max="14603" width="14.28515625" style="1" bestFit="1" customWidth="1"/>
    <col min="14604" max="14604" width="15.28515625" style="1" customWidth="1"/>
    <col min="14605" max="14605" width="9.140625" style="1"/>
    <col min="14606" max="14606" width="13.7109375" style="1" customWidth="1"/>
    <col min="14607" max="14607" width="9.140625" style="1"/>
    <col min="14608" max="14608" width="13" style="1" customWidth="1"/>
    <col min="14609" max="14609" width="9.140625" style="1"/>
    <col min="14610" max="14610" width="23.140625" style="1" customWidth="1"/>
    <col min="14611" max="14611" width="13.42578125" style="1" customWidth="1"/>
    <col min="14612" max="14850" width="9.140625" style="1"/>
    <col min="14851" max="14851" width="17.140625" style="1" customWidth="1"/>
    <col min="14852" max="14852" width="5.5703125" style="1" customWidth="1"/>
    <col min="14853" max="14853" width="28.85546875" style="1" customWidth="1"/>
    <col min="14854" max="14854" width="10.7109375" style="1" customWidth="1"/>
    <col min="14855" max="14855" width="11.7109375" style="1" bestFit="1" customWidth="1"/>
    <col min="14856" max="14856" width="11.28515625" style="1" customWidth="1"/>
    <col min="14857" max="14857" width="11.140625" style="1" customWidth="1"/>
    <col min="14858" max="14858" width="9.42578125" style="1" customWidth="1"/>
    <col min="14859" max="14859" width="14.28515625" style="1" bestFit="1" customWidth="1"/>
    <col min="14860" max="14860" width="15.28515625" style="1" customWidth="1"/>
    <col min="14861" max="14861" width="9.140625" style="1"/>
    <col min="14862" max="14862" width="13.7109375" style="1" customWidth="1"/>
    <col min="14863" max="14863" width="9.140625" style="1"/>
    <col min="14864" max="14864" width="13" style="1" customWidth="1"/>
    <col min="14865" max="14865" width="9.140625" style="1"/>
    <col min="14866" max="14866" width="23.140625" style="1" customWidth="1"/>
    <col min="14867" max="14867" width="13.42578125" style="1" customWidth="1"/>
    <col min="14868" max="15106" width="9.140625" style="1"/>
    <col min="15107" max="15107" width="17.140625" style="1" customWidth="1"/>
    <col min="15108" max="15108" width="5.5703125" style="1" customWidth="1"/>
    <col min="15109" max="15109" width="28.85546875" style="1" customWidth="1"/>
    <col min="15110" max="15110" width="10.7109375" style="1" customWidth="1"/>
    <col min="15111" max="15111" width="11.7109375" style="1" bestFit="1" customWidth="1"/>
    <col min="15112" max="15112" width="11.28515625" style="1" customWidth="1"/>
    <col min="15113" max="15113" width="11.140625" style="1" customWidth="1"/>
    <col min="15114" max="15114" width="9.42578125" style="1" customWidth="1"/>
    <col min="15115" max="15115" width="14.28515625" style="1" bestFit="1" customWidth="1"/>
    <col min="15116" max="15116" width="15.28515625" style="1" customWidth="1"/>
    <col min="15117" max="15117" width="9.140625" style="1"/>
    <col min="15118" max="15118" width="13.7109375" style="1" customWidth="1"/>
    <col min="15119" max="15119" width="9.140625" style="1"/>
    <col min="15120" max="15120" width="13" style="1" customWidth="1"/>
    <col min="15121" max="15121" width="9.140625" style="1"/>
    <col min="15122" max="15122" width="23.140625" style="1" customWidth="1"/>
    <col min="15123" max="15123" width="13.42578125" style="1" customWidth="1"/>
    <col min="15124" max="15362" width="9.140625" style="1"/>
    <col min="15363" max="15363" width="17.140625" style="1" customWidth="1"/>
    <col min="15364" max="15364" width="5.5703125" style="1" customWidth="1"/>
    <col min="15365" max="15365" width="28.85546875" style="1" customWidth="1"/>
    <col min="15366" max="15366" width="10.7109375" style="1" customWidth="1"/>
    <col min="15367" max="15367" width="11.7109375" style="1" bestFit="1" customWidth="1"/>
    <col min="15368" max="15368" width="11.28515625" style="1" customWidth="1"/>
    <col min="15369" max="15369" width="11.140625" style="1" customWidth="1"/>
    <col min="15370" max="15370" width="9.42578125" style="1" customWidth="1"/>
    <col min="15371" max="15371" width="14.28515625" style="1" bestFit="1" customWidth="1"/>
    <col min="15372" max="15372" width="15.28515625" style="1" customWidth="1"/>
    <col min="15373" max="15373" width="9.140625" style="1"/>
    <col min="15374" max="15374" width="13.7109375" style="1" customWidth="1"/>
    <col min="15375" max="15375" width="9.140625" style="1"/>
    <col min="15376" max="15376" width="13" style="1" customWidth="1"/>
    <col min="15377" max="15377" width="9.140625" style="1"/>
    <col min="15378" max="15378" width="23.140625" style="1" customWidth="1"/>
    <col min="15379" max="15379" width="13.42578125" style="1" customWidth="1"/>
    <col min="15380" max="15618" width="9.140625" style="1"/>
    <col min="15619" max="15619" width="17.140625" style="1" customWidth="1"/>
    <col min="15620" max="15620" width="5.5703125" style="1" customWidth="1"/>
    <col min="15621" max="15621" width="28.85546875" style="1" customWidth="1"/>
    <col min="15622" max="15622" width="10.7109375" style="1" customWidth="1"/>
    <col min="15623" max="15623" width="11.7109375" style="1" bestFit="1" customWidth="1"/>
    <col min="15624" max="15624" width="11.28515625" style="1" customWidth="1"/>
    <col min="15625" max="15625" width="11.140625" style="1" customWidth="1"/>
    <col min="15626" max="15626" width="9.42578125" style="1" customWidth="1"/>
    <col min="15627" max="15627" width="14.28515625" style="1" bestFit="1" customWidth="1"/>
    <col min="15628" max="15628" width="15.28515625" style="1" customWidth="1"/>
    <col min="15629" max="15629" width="9.140625" style="1"/>
    <col min="15630" max="15630" width="13.7109375" style="1" customWidth="1"/>
    <col min="15631" max="15631" width="9.140625" style="1"/>
    <col min="15632" max="15632" width="13" style="1" customWidth="1"/>
    <col min="15633" max="15633" width="9.140625" style="1"/>
    <col min="15634" max="15634" width="23.140625" style="1" customWidth="1"/>
    <col min="15635" max="15635" width="13.42578125" style="1" customWidth="1"/>
    <col min="15636" max="15874" width="9.140625" style="1"/>
    <col min="15875" max="15875" width="17.140625" style="1" customWidth="1"/>
    <col min="15876" max="15876" width="5.5703125" style="1" customWidth="1"/>
    <col min="15877" max="15877" width="28.85546875" style="1" customWidth="1"/>
    <col min="15878" max="15878" width="10.7109375" style="1" customWidth="1"/>
    <col min="15879" max="15879" width="11.7109375" style="1" bestFit="1" customWidth="1"/>
    <col min="15880" max="15880" width="11.28515625" style="1" customWidth="1"/>
    <col min="15881" max="15881" width="11.140625" style="1" customWidth="1"/>
    <col min="15882" max="15882" width="9.42578125" style="1" customWidth="1"/>
    <col min="15883" max="15883" width="14.28515625" style="1" bestFit="1" customWidth="1"/>
    <col min="15884" max="15884" width="15.28515625" style="1" customWidth="1"/>
    <col min="15885" max="15885" width="9.140625" style="1"/>
    <col min="15886" max="15886" width="13.7109375" style="1" customWidth="1"/>
    <col min="15887" max="15887" width="9.140625" style="1"/>
    <col min="15888" max="15888" width="13" style="1" customWidth="1"/>
    <col min="15889" max="15889" width="9.140625" style="1"/>
    <col min="15890" max="15890" width="23.140625" style="1" customWidth="1"/>
    <col min="15891" max="15891" width="13.42578125" style="1" customWidth="1"/>
    <col min="15892" max="16130" width="9.140625" style="1"/>
    <col min="16131" max="16131" width="17.140625" style="1" customWidth="1"/>
    <col min="16132" max="16132" width="5.5703125" style="1" customWidth="1"/>
    <col min="16133" max="16133" width="28.85546875" style="1" customWidth="1"/>
    <col min="16134" max="16134" width="10.7109375" style="1" customWidth="1"/>
    <col min="16135" max="16135" width="11.7109375" style="1" bestFit="1" customWidth="1"/>
    <col min="16136" max="16136" width="11.28515625" style="1" customWidth="1"/>
    <col min="16137" max="16137" width="11.140625" style="1" customWidth="1"/>
    <col min="16138" max="16138" width="9.42578125" style="1" customWidth="1"/>
    <col min="16139" max="16139" width="14.28515625" style="1" bestFit="1" customWidth="1"/>
    <col min="16140" max="16140" width="15.28515625" style="1" customWidth="1"/>
    <col min="16141" max="16141" width="9.140625" style="1"/>
    <col min="16142" max="16142" width="13.7109375" style="1" customWidth="1"/>
    <col min="16143" max="16143" width="9.140625" style="1"/>
    <col min="16144" max="16144" width="13" style="1" customWidth="1"/>
    <col min="16145" max="16145" width="9.140625" style="1"/>
    <col min="16146" max="16146" width="23.140625" style="1" customWidth="1"/>
    <col min="16147" max="16147" width="13.42578125" style="1" customWidth="1"/>
    <col min="16148" max="16384" width="9.140625" style="1"/>
  </cols>
  <sheetData>
    <row r="1" spans="3:16">
      <c r="J1" s="156" t="s">
        <v>0</v>
      </c>
      <c r="K1" s="156"/>
      <c r="L1" s="156"/>
      <c r="M1" s="156"/>
      <c r="N1" s="94"/>
      <c r="O1" s="94"/>
      <c r="P1" s="94"/>
    </row>
    <row r="2" spans="3:16" ht="27" customHeight="1">
      <c r="J2" s="157" t="s">
        <v>1</v>
      </c>
      <c r="K2" s="157"/>
      <c r="L2" s="157"/>
      <c r="M2" s="157"/>
      <c r="N2" s="95"/>
      <c r="O2" s="95"/>
      <c r="P2" s="95"/>
    </row>
    <row r="4" spans="3:16">
      <c r="L4" s="98" t="s">
        <v>2</v>
      </c>
    </row>
    <row r="5" spans="3:16">
      <c r="J5" s="158" t="s">
        <v>3</v>
      </c>
      <c r="K5" s="158"/>
      <c r="L5" s="5" t="s">
        <v>4</v>
      </c>
    </row>
    <row r="6" spans="3:16">
      <c r="K6" s="1" t="s">
        <v>5</v>
      </c>
      <c r="L6" s="98"/>
    </row>
    <row r="7" spans="3:16">
      <c r="L7" s="96"/>
    </row>
    <row r="8" spans="3:16">
      <c r="C8" s="153" t="s">
        <v>6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97"/>
      <c r="O8" s="97"/>
      <c r="P8" s="97"/>
    </row>
    <row r="9" spans="3:16"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</row>
    <row r="10" spans="3:16" ht="15" customHeight="1">
      <c r="C10" s="96"/>
      <c r="D10" s="96"/>
      <c r="E10" s="96"/>
      <c r="F10" s="151" t="s">
        <v>7</v>
      </c>
      <c r="G10" s="151"/>
      <c r="H10" s="151" t="s">
        <v>8</v>
      </c>
      <c r="I10" s="151"/>
      <c r="J10" s="96"/>
      <c r="K10" s="96"/>
      <c r="L10" s="96"/>
      <c r="M10" s="96"/>
      <c r="N10" s="96"/>
      <c r="O10" s="96"/>
      <c r="P10" s="96"/>
    </row>
    <row r="11" spans="3:16">
      <c r="C11" s="96"/>
      <c r="D11" s="96"/>
      <c r="E11" s="97" t="s">
        <v>9</v>
      </c>
      <c r="F11" s="151"/>
      <c r="G11" s="151"/>
      <c r="H11" s="152">
        <v>45603</v>
      </c>
      <c r="I11" s="152"/>
      <c r="J11" s="96"/>
      <c r="K11" s="96"/>
      <c r="L11" s="96"/>
      <c r="M11" s="96"/>
      <c r="N11" s="96"/>
      <c r="O11" s="96"/>
      <c r="P11" s="96"/>
    </row>
    <row r="12" spans="3:16">
      <c r="C12" s="96"/>
      <c r="D12" s="96"/>
      <c r="E12" s="96"/>
      <c r="F12" s="96"/>
      <c r="G12" s="96"/>
      <c r="H12" s="96"/>
      <c r="I12" s="153" t="s">
        <v>10</v>
      </c>
      <c r="J12" s="153"/>
      <c r="K12" s="153"/>
      <c r="L12" s="153"/>
      <c r="M12" s="153"/>
      <c r="N12" s="97"/>
      <c r="O12" s="97"/>
      <c r="P12" s="97"/>
    </row>
    <row r="13" spans="3:16" ht="15" customHeight="1">
      <c r="C13" s="96"/>
      <c r="D13" s="96"/>
      <c r="E13" s="96"/>
      <c r="F13" s="96"/>
      <c r="G13" s="96"/>
      <c r="H13" s="96"/>
      <c r="I13" s="8"/>
      <c r="J13" s="100" t="s">
        <v>11</v>
      </c>
      <c r="K13" s="99"/>
      <c r="L13" s="159" t="s">
        <v>95</v>
      </c>
      <c r="M13" s="159"/>
      <c r="N13" s="97"/>
      <c r="O13" s="97"/>
      <c r="P13" s="97"/>
    </row>
    <row r="14" spans="3:16" ht="15" customHeight="1">
      <c r="C14" s="96"/>
      <c r="D14" s="96"/>
      <c r="E14" s="96"/>
      <c r="F14" s="96"/>
      <c r="G14" s="96"/>
      <c r="H14" s="96"/>
      <c r="J14" s="94" t="s">
        <v>13</v>
      </c>
      <c r="L14" s="10"/>
      <c r="M14" s="11"/>
      <c r="N14" s="94"/>
      <c r="O14" s="94"/>
      <c r="P14" s="94"/>
    </row>
    <row r="15" spans="3:16" ht="15" customHeight="1">
      <c r="C15" s="96"/>
      <c r="D15" s="96"/>
      <c r="E15" s="12" t="s">
        <v>14</v>
      </c>
      <c r="F15" s="154" t="s">
        <v>87</v>
      </c>
      <c r="G15" s="154"/>
      <c r="H15" s="134">
        <v>45566</v>
      </c>
      <c r="I15" s="134"/>
      <c r="J15" s="155" t="s">
        <v>15</v>
      </c>
      <c r="K15" s="155"/>
      <c r="L15" s="13">
        <f>F51</f>
        <v>60.33</v>
      </c>
      <c r="M15" s="100"/>
      <c r="N15" s="100"/>
      <c r="O15" s="100"/>
      <c r="P15" s="100"/>
    </row>
    <row r="16" spans="3:16">
      <c r="C16" s="96"/>
      <c r="D16" s="96"/>
      <c r="E16" s="96"/>
      <c r="F16" s="96"/>
      <c r="G16" s="96"/>
      <c r="H16" s="143"/>
      <c r="I16" s="143"/>
      <c r="J16" s="96"/>
      <c r="K16" s="96"/>
      <c r="L16" s="96"/>
      <c r="M16" s="96"/>
      <c r="N16" s="96"/>
      <c r="O16" s="96"/>
      <c r="P16" s="96"/>
    </row>
    <row r="17" spans="3:21"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15">
        <f>L24+L25+L26+L29+L30+L31+L32+L33+L36</f>
        <v>1038668.65</v>
      </c>
      <c r="O17" s="94" t="s">
        <v>16</v>
      </c>
      <c r="P17" s="96"/>
      <c r="Q17" s="1" t="s">
        <v>17</v>
      </c>
    </row>
    <row r="18" spans="3:21">
      <c r="N18" s="16">
        <f>'[1]тарификация 01.10.2020'!$Z$1010</f>
        <v>857625.22222222213</v>
      </c>
      <c r="O18" s="1" t="s">
        <v>18</v>
      </c>
    </row>
    <row r="19" spans="3:21" ht="13.5" thickBot="1">
      <c r="N19" s="16">
        <f>N17-N18</f>
        <v>181043.42777777789</v>
      </c>
    </row>
    <row r="20" spans="3:21" ht="36.75" customHeight="1">
      <c r="C20" s="144" t="s">
        <v>19</v>
      </c>
      <c r="D20" s="145"/>
      <c r="E20" s="146" t="s">
        <v>20</v>
      </c>
      <c r="F20" s="146" t="s">
        <v>21</v>
      </c>
      <c r="G20" s="146" t="s">
        <v>22</v>
      </c>
      <c r="H20" s="148" t="s">
        <v>23</v>
      </c>
      <c r="I20" s="135" t="s">
        <v>24</v>
      </c>
      <c r="J20" s="135"/>
      <c r="K20" s="135"/>
      <c r="L20" s="135" t="s">
        <v>25</v>
      </c>
      <c r="M20" s="135" t="s">
        <v>26</v>
      </c>
      <c r="N20" s="17"/>
      <c r="O20" s="17"/>
      <c r="P20" s="17"/>
      <c r="R20" s="18" t="s">
        <v>11</v>
      </c>
      <c r="S20" s="18"/>
      <c r="T20" s="18"/>
    </row>
    <row r="21" spans="3:21" ht="51.75" customHeight="1">
      <c r="C21" s="136" t="s">
        <v>27</v>
      </c>
      <c r="D21" s="138" t="s">
        <v>2</v>
      </c>
      <c r="E21" s="147"/>
      <c r="F21" s="147"/>
      <c r="G21" s="147"/>
      <c r="H21" s="149"/>
      <c r="I21" s="101" t="s">
        <v>28</v>
      </c>
      <c r="J21" s="101" t="s">
        <v>29</v>
      </c>
      <c r="K21" s="101" t="s">
        <v>30</v>
      </c>
      <c r="L21" s="135"/>
      <c r="M21" s="135"/>
      <c r="N21" s="101" t="s">
        <v>31</v>
      </c>
      <c r="O21" s="101" t="s">
        <v>32</v>
      </c>
      <c r="P21" s="101" t="s">
        <v>33</v>
      </c>
      <c r="R21" s="1">
        <v>42899</v>
      </c>
      <c r="U21" s="20"/>
    </row>
    <row r="22" spans="3:21">
      <c r="C22" s="137"/>
      <c r="D22" s="139"/>
      <c r="E22" s="139"/>
      <c r="F22" s="139"/>
      <c r="G22" s="139"/>
      <c r="H22" s="150"/>
      <c r="I22" s="21">
        <v>0.04</v>
      </c>
      <c r="J22" s="21"/>
      <c r="K22" s="21">
        <v>0.2</v>
      </c>
      <c r="L22" s="101"/>
      <c r="M22" s="101"/>
      <c r="N22" s="17"/>
      <c r="O22" s="17"/>
      <c r="P22" s="17">
        <v>19242</v>
      </c>
    </row>
    <row r="23" spans="3:21" ht="13.5" thickBot="1">
      <c r="C23" s="22">
        <v>1</v>
      </c>
      <c r="D23" s="23">
        <v>2</v>
      </c>
      <c r="E23" s="102">
        <v>3</v>
      </c>
      <c r="F23" s="23">
        <v>4</v>
      </c>
      <c r="G23" s="23">
        <v>5</v>
      </c>
      <c r="H23" s="23">
        <v>6</v>
      </c>
      <c r="I23" s="25">
        <v>8</v>
      </c>
      <c r="J23" s="25">
        <v>9</v>
      </c>
      <c r="K23" s="25">
        <v>10</v>
      </c>
      <c r="L23" s="25">
        <v>11</v>
      </c>
      <c r="M23" s="25">
        <v>12</v>
      </c>
      <c r="N23" s="96"/>
      <c r="O23" s="96"/>
      <c r="P23" s="96"/>
    </row>
    <row r="24" spans="3:21" ht="16.5" customHeight="1">
      <c r="C24" s="132" t="s">
        <v>34</v>
      </c>
      <c r="D24" s="26"/>
      <c r="E24" s="27" t="s">
        <v>11</v>
      </c>
      <c r="F24" s="28">
        <v>1</v>
      </c>
      <c r="G24" s="29">
        <f>R21</f>
        <v>42899</v>
      </c>
      <c r="H24" s="29"/>
      <c r="I24" s="29"/>
      <c r="J24" s="29"/>
      <c r="K24" s="29"/>
      <c r="L24" s="30">
        <f>F24*G24+H24+I24+K24</f>
        <v>42899</v>
      </c>
      <c r="M24" s="31"/>
      <c r="N24" s="32">
        <f>G24*10%</f>
        <v>4289.9000000000005</v>
      </c>
      <c r="O24" s="32"/>
      <c r="P24" s="32"/>
      <c r="R24" s="1" t="s">
        <v>35</v>
      </c>
      <c r="S24" s="8"/>
    </row>
    <row r="25" spans="3:21" ht="18.75" customHeight="1">
      <c r="C25" s="131"/>
      <c r="D25" s="32"/>
      <c r="E25" s="33" t="s">
        <v>36</v>
      </c>
      <c r="F25" s="34">
        <f>2+0.5-0.5</f>
        <v>2</v>
      </c>
      <c r="G25" s="35">
        <f>ROUNDUP($G$24*0.9,0)</f>
        <v>38610</v>
      </c>
      <c r="H25" s="36"/>
      <c r="I25" s="36"/>
      <c r="J25" s="36"/>
      <c r="K25" s="36"/>
      <c r="L25" s="36">
        <f>(F25*G25+H25+I25+K25)</f>
        <v>77220</v>
      </c>
      <c r="M25" s="37"/>
      <c r="N25" s="32">
        <f>G25*10%*2</f>
        <v>7722</v>
      </c>
      <c r="O25" s="32"/>
      <c r="P25" s="32"/>
      <c r="R25" s="1">
        <f>0.9</f>
        <v>0.9</v>
      </c>
    </row>
    <row r="26" spans="3:21" ht="17.25" customHeight="1">
      <c r="C26" s="131"/>
      <c r="D26" s="38"/>
      <c r="E26" s="39" t="s">
        <v>37</v>
      </c>
      <c r="F26" s="40">
        <f>0.3+0.2+0.5</f>
        <v>1</v>
      </c>
      <c r="G26" s="35">
        <f>ROUNDUP($G$24*0.9,0)</f>
        <v>38610</v>
      </c>
      <c r="H26" s="41"/>
      <c r="I26" s="41"/>
      <c r="J26" s="41"/>
      <c r="K26" s="41"/>
      <c r="L26" s="36">
        <f>(F26*G26+H26+I26+K26)</f>
        <v>38610</v>
      </c>
      <c r="M26" s="42"/>
      <c r="N26" s="32">
        <f>G26*3%</f>
        <v>1158.3</v>
      </c>
      <c r="O26" s="32"/>
      <c r="P26" s="32"/>
      <c r="R26" s="1">
        <v>0.9</v>
      </c>
    </row>
    <row r="27" spans="3:21" ht="17.25" customHeight="1">
      <c r="C27" s="131"/>
      <c r="D27" s="38"/>
      <c r="E27" s="39" t="s">
        <v>38</v>
      </c>
      <c r="F27" s="40">
        <v>1</v>
      </c>
      <c r="G27" s="35">
        <f>ROUNDUP($G$24*0.9,0)</f>
        <v>38610</v>
      </c>
      <c r="H27" s="41"/>
      <c r="I27" s="41"/>
      <c r="J27" s="41"/>
      <c r="K27" s="41"/>
      <c r="L27" s="41">
        <f>F27*G27+H27+I27+K27</f>
        <v>38610</v>
      </c>
      <c r="M27" s="42"/>
      <c r="N27" s="32">
        <f>G27*7%</f>
        <v>2702.7000000000003</v>
      </c>
      <c r="O27" s="32"/>
      <c r="P27" s="32"/>
      <c r="R27" s="1">
        <v>0.9</v>
      </c>
    </row>
    <row r="28" spans="3:21" ht="17.25" customHeight="1" thickBot="1">
      <c r="C28" s="133"/>
      <c r="D28" s="43"/>
      <c r="E28" s="44" t="s">
        <v>39</v>
      </c>
      <c r="F28" s="45">
        <f>SUM(F24:F27)</f>
        <v>5</v>
      </c>
      <c r="G28" s="46"/>
      <c r="H28" s="46"/>
      <c r="I28" s="46"/>
      <c r="J28" s="46"/>
      <c r="K28" s="46"/>
      <c r="L28" s="47">
        <f>SUM(L24:L27)</f>
        <v>197339</v>
      </c>
      <c r="M28" s="48"/>
      <c r="N28" s="49">
        <f>SUM(N24:N27)</f>
        <v>15872.900000000001</v>
      </c>
      <c r="O28" s="49">
        <f>SUM(O24:O27)</f>
        <v>0</v>
      </c>
      <c r="P28" s="49">
        <f>SUM(P24:P27)</f>
        <v>0</v>
      </c>
      <c r="Q28" s="8"/>
      <c r="R28" s="1" t="s">
        <v>40</v>
      </c>
      <c r="S28" s="1">
        <v>16074</v>
      </c>
    </row>
    <row r="29" spans="3:21" ht="17.25" customHeight="1">
      <c r="C29" s="140" t="s">
        <v>41</v>
      </c>
      <c r="D29" s="26"/>
      <c r="E29" s="27" t="s">
        <v>42</v>
      </c>
      <c r="F29" s="93">
        <f>36.83+1</f>
        <v>37.83</v>
      </c>
      <c r="G29" s="30">
        <f>$S$28</f>
        <v>16074</v>
      </c>
      <c r="H29" s="29">
        <f>223690.23/F29</f>
        <v>5913.0380650277566</v>
      </c>
      <c r="I29" s="29"/>
      <c r="J29" s="29"/>
      <c r="K29" s="29"/>
      <c r="L29" s="30">
        <f>F29*(G29+H29+I29+J29+K29)</f>
        <v>831769.65</v>
      </c>
      <c r="M29" s="31"/>
      <c r="N29" s="51">
        <f>'[2]02.09'!$AD$1010</f>
        <v>31344.299999999996</v>
      </c>
      <c r="O29" s="52">
        <f>'[2]02.09'!$AB$1010</f>
        <v>12859.199999999999</v>
      </c>
      <c r="P29" s="52">
        <f>'[2]02.09'!$AG$1010</f>
        <v>9564.75</v>
      </c>
      <c r="R29" s="1" t="s">
        <v>43</v>
      </c>
      <c r="S29" s="1">
        <v>16064</v>
      </c>
    </row>
    <row r="30" spans="3:21" ht="15.75" customHeight="1">
      <c r="C30" s="141"/>
      <c r="D30" s="32"/>
      <c r="E30" s="33" t="s">
        <v>44</v>
      </c>
      <c r="F30" s="34">
        <f>1</f>
        <v>1</v>
      </c>
      <c r="G30" s="35">
        <f>$S$30</f>
        <v>16053</v>
      </c>
      <c r="H30" s="35"/>
      <c r="I30" s="35"/>
      <c r="J30" s="35"/>
      <c r="K30" s="35"/>
      <c r="L30" s="36">
        <f t="shared" ref="L30:L36" si="0">F30*G30+H30+I30+K30</f>
        <v>16053</v>
      </c>
      <c r="M30" s="37"/>
      <c r="N30" s="51"/>
      <c r="O30" s="32"/>
      <c r="P30" s="52">
        <f>'[2]02.09'!$AH$1010</f>
        <v>7941</v>
      </c>
      <c r="R30" s="1" t="s">
        <v>45</v>
      </c>
      <c r="S30" s="1">
        <v>16053</v>
      </c>
    </row>
    <row r="31" spans="3:21" ht="17.25" customHeight="1">
      <c r="C31" s="141"/>
      <c r="D31" s="32"/>
      <c r="E31" s="33" t="s">
        <v>46</v>
      </c>
      <c r="F31" s="34">
        <v>1</v>
      </c>
      <c r="G31" s="35">
        <f>$S$29</f>
        <v>16064</v>
      </c>
      <c r="H31" s="35"/>
      <c r="I31" s="35"/>
      <c r="J31" s="35"/>
      <c r="K31" s="35"/>
      <c r="L31" s="36">
        <f t="shared" si="0"/>
        <v>16064</v>
      </c>
      <c r="M31" s="37"/>
      <c r="N31" s="51"/>
      <c r="O31" s="32"/>
      <c r="P31" s="32"/>
      <c r="R31" s="1" t="s">
        <v>47</v>
      </c>
      <c r="S31" s="1">
        <v>15658</v>
      </c>
    </row>
    <row r="32" spans="3:21" ht="16.5" customHeight="1">
      <c r="C32" s="141"/>
      <c r="D32" s="32"/>
      <c r="E32" s="33" t="s">
        <v>48</v>
      </c>
      <c r="F32" s="34">
        <v>0.5</v>
      </c>
      <c r="G32" s="35">
        <f>$S$30</f>
        <v>16053</v>
      </c>
      <c r="H32" s="35"/>
      <c r="I32" s="35"/>
      <c r="J32" s="35"/>
      <c r="K32" s="35"/>
      <c r="L32" s="36">
        <f t="shared" si="0"/>
        <v>8026.5</v>
      </c>
      <c r="M32" s="37"/>
      <c r="N32" s="51"/>
      <c r="O32" s="32"/>
      <c r="P32" s="32"/>
      <c r="R32" s="1" t="s">
        <v>49</v>
      </c>
      <c r="S32" s="1">
        <v>16330</v>
      </c>
    </row>
    <row r="33" spans="2:21" ht="17.25" hidden="1" customHeight="1">
      <c r="C33" s="141"/>
      <c r="D33" s="32"/>
      <c r="E33" s="33" t="s">
        <v>50</v>
      </c>
      <c r="F33" s="34">
        <f>1-1</f>
        <v>0</v>
      </c>
      <c r="G33" s="35">
        <f>$S$29</f>
        <v>16064</v>
      </c>
      <c r="H33" s="35"/>
      <c r="I33" s="35"/>
      <c r="J33" s="35"/>
      <c r="K33" s="35"/>
      <c r="L33" s="36">
        <f t="shared" si="0"/>
        <v>0</v>
      </c>
      <c r="M33" s="37"/>
      <c r="N33" s="51"/>
      <c r="O33" s="32"/>
      <c r="P33" s="32"/>
      <c r="R33" s="1" t="s">
        <v>51</v>
      </c>
      <c r="S33" s="1">
        <v>17034</v>
      </c>
      <c r="T33" s="1">
        <f>ROUNDUP(S33*1.055,0)</f>
        <v>17971</v>
      </c>
    </row>
    <row r="34" spans="2:21" ht="57.75" customHeight="1">
      <c r="C34" s="141"/>
      <c r="D34" s="32"/>
      <c r="E34" s="33" t="s">
        <v>52</v>
      </c>
      <c r="F34" s="34">
        <v>0.5</v>
      </c>
      <c r="G34" s="35">
        <f>S34</f>
        <v>16798</v>
      </c>
      <c r="H34" s="35"/>
      <c r="I34" s="35"/>
      <c r="J34" s="35"/>
      <c r="K34" s="35"/>
      <c r="L34" s="36">
        <f t="shared" si="0"/>
        <v>8399</v>
      </c>
      <c r="M34" s="37"/>
      <c r="N34" s="51"/>
      <c r="O34" s="32"/>
      <c r="P34" s="32"/>
      <c r="R34" s="1" t="s">
        <v>53</v>
      </c>
      <c r="S34" s="1">
        <v>16798</v>
      </c>
      <c r="T34" s="1">
        <v>16798</v>
      </c>
      <c r="U34" s="1">
        <f>S34-T34</f>
        <v>0</v>
      </c>
    </row>
    <row r="35" spans="2:21" ht="16.5" customHeight="1">
      <c r="C35" s="141"/>
      <c r="D35" s="32"/>
      <c r="E35" s="33" t="s">
        <v>54</v>
      </c>
      <c r="F35" s="34">
        <v>1</v>
      </c>
      <c r="G35" s="35">
        <f>$S$28</f>
        <v>16074</v>
      </c>
      <c r="H35" s="35"/>
      <c r="I35" s="35"/>
      <c r="J35" s="35"/>
      <c r="K35" s="35"/>
      <c r="L35" s="36">
        <f t="shared" si="0"/>
        <v>16074</v>
      </c>
      <c r="M35" s="37"/>
      <c r="N35" s="51"/>
      <c r="O35" s="32"/>
      <c r="P35" s="32"/>
      <c r="R35" s="1" t="s">
        <v>55</v>
      </c>
      <c r="S35" s="1">
        <v>18726</v>
      </c>
      <c r="T35" s="1">
        <v>18726</v>
      </c>
      <c r="U35" s="1">
        <f t="shared" ref="U35:U41" si="1">S35-T35</f>
        <v>0</v>
      </c>
    </row>
    <row r="36" spans="2:21" ht="28.5" customHeight="1">
      <c r="C36" s="141"/>
      <c r="D36" s="32"/>
      <c r="E36" s="33" t="s">
        <v>56</v>
      </c>
      <c r="F36" s="34">
        <v>0.5</v>
      </c>
      <c r="G36" s="35">
        <f>$S$30</f>
        <v>16053</v>
      </c>
      <c r="H36" s="35"/>
      <c r="I36" s="35"/>
      <c r="J36" s="35"/>
      <c r="K36" s="35"/>
      <c r="L36" s="36">
        <f t="shared" si="0"/>
        <v>8026.5</v>
      </c>
      <c r="M36" s="37"/>
      <c r="N36" s="51"/>
      <c r="O36" s="32"/>
      <c r="P36" s="32"/>
      <c r="R36" s="1" t="s">
        <v>57</v>
      </c>
      <c r="S36" s="1">
        <v>17099</v>
      </c>
      <c r="T36" s="1">
        <v>17099</v>
      </c>
      <c r="U36" s="1">
        <f t="shared" si="1"/>
        <v>0</v>
      </c>
    </row>
    <row r="37" spans="2:21" ht="21" customHeight="1" thickBot="1">
      <c r="C37" s="142"/>
      <c r="D37" s="43"/>
      <c r="E37" s="44" t="s">
        <v>58</v>
      </c>
      <c r="F37" s="53">
        <f>SUM(F29:F36)</f>
        <v>42.33</v>
      </c>
      <c r="G37" s="46"/>
      <c r="H37" s="46"/>
      <c r="I37" s="46"/>
      <c r="J37" s="46"/>
      <c r="K37" s="46"/>
      <c r="L37" s="47">
        <f>SUM(L29:L36)</f>
        <v>904412.65</v>
      </c>
      <c r="M37" s="48"/>
      <c r="N37" s="54">
        <f>SUM(N29:N36)</f>
        <v>31344.299999999996</v>
      </c>
      <c r="O37" s="54">
        <f>SUM(O29:O36)</f>
        <v>12859.199999999999</v>
      </c>
      <c r="P37" s="54">
        <f>SUM(P29:P36)</f>
        <v>17505.75</v>
      </c>
      <c r="R37" s="1" t="s">
        <v>59</v>
      </c>
      <c r="S37" s="1">
        <v>17037</v>
      </c>
      <c r="T37" s="1">
        <v>17037</v>
      </c>
      <c r="U37" s="1">
        <f t="shared" si="1"/>
        <v>0</v>
      </c>
    </row>
    <row r="38" spans="2:21" ht="16.5" hidden="1" customHeight="1">
      <c r="C38" s="131" t="s">
        <v>60</v>
      </c>
      <c r="D38" s="32"/>
      <c r="E38" s="33" t="s">
        <v>61</v>
      </c>
      <c r="F38" s="34">
        <f>0.5-0.5</f>
        <v>0</v>
      </c>
      <c r="G38" s="35">
        <f>$S$36</f>
        <v>17099</v>
      </c>
      <c r="H38" s="35"/>
      <c r="I38" s="35"/>
      <c r="J38" s="35"/>
      <c r="K38" s="35"/>
      <c r="L38" s="36">
        <f>F38*(G38+H38+I38+K38)</f>
        <v>0</v>
      </c>
      <c r="M38" s="37"/>
      <c r="N38" s="32"/>
      <c r="O38" s="32"/>
      <c r="P38" s="55">
        <f>F38*$P$22-(F38*(G38+J38)+N38)</f>
        <v>0</v>
      </c>
      <c r="R38" s="1" t="s">
        <v>62</v>
      </c>
      <c r="S38" s="1">
        <v>15453</v>
      </c>
      <c r="T38" s="1">
        <v>16149</v>
      </c>
      <c r="U38" s="1">
        <f t="shared" si="1"/>
        <v>-696</v>
      </c>
    </row>
    <row r="39" spans="2:21" ht="15.75" customHeight="1">
      <c r="C39" s="131"/>
      <c r="D39" s="32"/>
      <c r="E39" s="33" t="s">
        <v>63</v>
      </c>
      <c r="F39" s="34">
        <f>1-0.5</f>
        <v>0.5</v>
      </c>
      <c r="G39" s="35">
        <f>$S$39</f>
        <v>18726</v>
      </c>
      <c r="H39" s="35"/>
      <c r="I39" s="35"/>
      <c r="J39" s="35"/>
      <c r="K39" s="35"/>
      <c r="L39" s="36">
        <f>F39*G39+H39+I39+K39</f>
        <v>9363</v>
      </c>
      <c r="M39" s="37"/>
      <c r="N39" s="32">
        <f>G39*7%</f>
        <v>1310.8200000000002</v>
      </c>
      <c r="O39" s="32"/>
      <c r="P39" s="55">
        <f>IF((F39*$P$22-(F39*(G39+J39)+N39))&gt;0,F39*$P$22-(F39*(G39+J39)+N39),0)</f>
        <v>0</v>
      </c>
      <c r="R39" s="1" t="s">
        <v>64</v>
      </c>
      <c r="S39" s="1">
        <v>18726</v>
      </c>
      <c r="T39" s="1">
        <v>18726</v>
      </c>
      <c r="U39" s="1">
        <f t="shared" si="1"/>
        <v>0</v>
      </c>
    </row>
    <row r="40" spans="2:21" ht="15" customHeight="1">
      <c r="C40" s="131"/>
      <c r="D40" s="32"/>
      <c r="E40" s="33" t="s">
        <v>65</v>
      </c>
      <c r="F40" s="34">
        <v>0.5</v>
      </c>
      <c r="G40" s="35">
        <f>S40</f>
        <v>17022</v>
      </c>
      <c r="H40" s="35"/>
      <c r="I40" s="35"/>
      <c r="J40" s="35"/>
      <c r="K40" s="35"/>
      <c r="L40" s="36">
        <f>F40*G40+H40+I40+K40</f>
        <v>8511</v>
      </c>
      <c r="M40" s="37"/>
      <c r="N40" s="32"/>
      <c r="O40" s="32"/>
      <c r="P40" s="55">
        <f t="shared" ref="P40:P42" si="2">IF((F40*$P$22-(F40*(G40+J40)+N40))&gt;0,F40*$P$22-(F40*(G40+J40)+N40),0)</f>
        <v>1110</v>
      </c>
      <c r="R40" s="1" t="s">
        <v>66</v>
      </c>
      <c r="S40" s="1">
        <v>17022</v>
      </c>
      <c r="T40" s="1">
        <v>17022</v>
      </c>
      <c r="U40" s="1">
        <f t="shared" si="1"/>
        <v>0</v>
      </c>
    </row>
    <row r="41" spans="2:21" ht="15" hidden="1" customHeight="1">
      <c r="C41" s="131"/>
      <c r="D41" s="32"/>
      <c r="E41" s="33"/>
      <c r="F41" s="34"/>
      <c r="G41" s="35">
        <f>S35</f>
        <v>18726</v>
      </c>
      <c r="H41" s="35"/>
      <c r="I41" s="35"/>
      <c r="J41" s="35"/>
      <c r="K41" s="35"/>
      <c r="L41" s="36"/>
      <c r="M41" s="37"/>
      <c r="N41" s="32"/>
      <c r="O41" s="32"/>
      <c r="P41" s="55">
        <f t="shared" si="2"/>
        <v>0</v>
      </c>
      <c r="T41" s="1">
        <v>0</v>
      </c>
      <c r="U41" s="1">
        <f t="shared" si="1"/>
        <v>0</v>
      </c>
    </row>
    <row r="42" spans="2:21" ht="16.5" customHeight="1">
      <c r="C42" s="131"/>
      <c r="D42" s="32"/>
      <c r="E42" s="56" t="s">
        <v>67</v>
      </c>
      <c r="F42" s="57">
        <v>1</v>
      </c>
      <c r="G42" s="36">
        <f>$S$37</f>
        <v>17037</v>
      </c>
      <c r="H42" s="35"/>
      <c r="I42" s="35"/>
      <c r="J42" s="35"/>
      <c r="K42" s="35"/>
      <c r="L42" s="36">
        <f>F42*G42+H42+I42+J42+K42</f>
        <v>17037</v>
      </c>
      <c r="M42" s="37"/>
      <c r="N42" s="51">
        <f>G42*10%</f>
        <v>1703.7</v>
      </c>
      <c r="O42" s="32"/>
      <c r="P42" s="55">
        <f t="shared" si="2"/>
        <v>501.29999999999927</v>
      </c>
      <c r="R42" s="1" t="s">
        <v>68</v>
      </c>
    </row>
    <row r="43" spans="2:21" ht="16.5" customHeight="1" thickBot="1">
      <c r="C43" s="131"/>
      <c r="D43" s="38"/>
      <c r="E43" s="58" t="s">
        <v>69</v>
      </c>
      <c r="F43" s="59">
        <f>SUM(F38:F42)</f>
        <v>2</v>
      </c>
      <c r="G43" s="60"/>
      <c r="H43" s="60"/>
      <c r="I43" s="60"/>
      <c r="J43" s="60"/>
      <c r="K43" s="60"/>
      <c r="L43" s="61">
        <f>SUM(L38:L42)</f>
        <v>34911</v>
      </c>
      <c r="M43" s="42"/>
      <c r="N43" s="49">
        <f>SUM(N38:N42)</f>
        <v>3014.5200000000004</v>
      </c>
      <c r="O43" s="49">
        <f>SUM(O38:O42)</f>
        <v>0</v>
      </c>
      <c r="P43" s="49">
        <f>SUM(P38:P42)</f>
        <v>1611.2999999999993</v>
      </c>
      <c r="Q43" s="1">
        <v>1</v>
      </c>
      <c r="S43" s="1">
        <v>9728</v>
      </c>
      <c r="T43" s="1">
        <v>9728</v>
      </c>
      <c r="U43" s="1">
        <f>S43-T43</f>
        <v>0</v>
      </c>
    </row>
    <row r="44" spans="2:21" ht="17.25" customHeight="1">
      <c r="B44" s="1">
        <v>1</v>
      </c>
      <c r="C44" s="132" t="s">
        <v>70</v>
      </c>
      <c r="D44" s="26"/>
      <c r="E44" s="27" t="s">
        <v>71</v>
      </c>
      <c r="F44" s="62">
        <f>0.5+0.5+0.5</f>
        <v>1.5</v>
      </c>
      <c r="G44" s="29">
        <f>IF(B44=1,$S$43,IF(B44=2,$S$44,IF(B44=3,$S$46,IF(B44=4,$S$47,IF(B44=5,$S$48,0)))))</f>
        <v>9728</v>
      </c>
      <c r="H44" s="29"/>
      <c r="I44" s="29"/>
      <c r="J44" s="29"/>
      <c r="K44" s="29"/>
      <c r="L44" s="63">
        <f>F44*G44+H44+I44+K44</f>
        <v>14592</v>
      </c>
      <c r="M44" s="64"/>
      <c r="N44" s="55">
        <f>G44*3%+G44*3%</f>
        <v>583.67999999999995</v>
      </c>
      <c r="O44" s="55"/>
      <c r="P44" s="55">
        <f t="shared" ref="P44:P48" si="3">IF((F44*$P$22-(F44*(G44+J44)+N44))&gt;0,F44*$P$22-(F44*(G44+J44)+N44),0)</f>
        <v>13687.32</v>
      </c>
      <c r="Q44" s="1">
        <v>2</v>
      </c>
      <c r="S44" s="1">
        <v>10887</v>
      </c>
      <c r="T44" s="1">
        <v>10887</v>
      </c>
      <c r="U44" s="1">
        <f t="shared" ref="U44:U53" si="4">S44-T44</f>
        <v>0</v>
      </c>
    </row>
    <row r="45" spans="2:21" ht="38.25" hidden="1" customHeight="1">
      <c r="B45" s="1">
        <v>2</v>
      </c>
      <c r="C45" s="131"/>
      <c r="D45" s="65"/>
      <c r="E45" s="66" t="s">
        <v>72</v>
      </c>
      <c r="F45" s="34"/>
      <c r="G45" s="67"/>
      <c r="H45" s="67"/>
      <c r="I45" s="67"/>
      <c r="J45" s="67"/>
      <c r="K45" s="67"/>
      <c r="L45" s="35">
        <f>F45*G45+H45+I45+K45</f>
        <v>0</v>
      </c>
      <c r="M45" s="68"/>
      <c r="N45" s="55">
        <f>G45*0%</f>
        <v>0</v>
      </c>
      <c r="O45" s="55"/>
      <c r="P45" s="55">
        <f t="shared" si="3"/>
        <v>0</v>
      </c>
      <c r="S45" s="1">
        <v>0</v>
      </c>
      <c r="T45" s="1">
        <v>0</v>
      </c>
      <c r="U45" s="1">
        <f t="shared" si="4"/>
        <v>0</v>
      </c>
    </row>
    <row r="46" spans="2:21" ht="42" customHeight="1">
      <c r="B46" s="1">
        <v>3</v>
      </c>
      <c r="C46" s="131"/>
      <c r="D46" s="32"/>
      <c r="E46" s="33" t="s">
        <v>73</v>
      </c>
      <c r="F46" s="34">
        <v>1</v>
      </c>
      <c r="G46" s="35">
        <f>IF(B46=1,$S$43,IF(B46=2,$S$44,IF(B46=3,$S$46,IF(B46=4,$S$47,IF(B46=5,$S$48,0)))))</f>
        <v>11070</v>
      </c>
      <c r="H46" s="35"/>
      <c r="I46" s="35"/>
      <c r="J46" s="35"/>
      <c r="K46" s="35"/>
      <c r="L46" s="35">
        <f>F46*(G46+H46+I46+K46)</f>
        <v>11070</v>
      </c>
      <c r="M46" s="69"/>
      <c r="N46" s="55">
        <f>G46*3%</f>
        <v>332.09999999999997</v>
      </c>
      <c r="O46" s="55"/>
      <c r="P46" s="55">
        <f t="shared" si="3"/>
        <v>7839.9</v>
      </c>
      <c r="Q46" s="1">
        <v>3</v>
      </c>
      <c r="S46" s="1">
        <v>11070</v>
      </c>
      <c r="T46" s="1">
        <v>11070</v>
      </c>
      <c r="U46" s="1">
        <f t="shared" si="4"/>
        <v>0</v>
      </c>
    </row>
    <row r="47" spans="2:21" ht="17.25" customHeight="1">
      <c r="B47" s="1">
        <v>1</v>
      </c>
      <c r="C47" s="131"/>
      <c r="D47" s="32"/>
      <c r="E47" s="33" t="s">
        <v>74</v>
      </c>
      <c r="F47" s="34">
        <v>1</v>
      </c>
      <c r="G47" s="70">
        <f>IF(B47=1,$S$43,IF(B47=2,$S$44,IF(B47=3,$S$46,IF(B47=4,$S$47,IF(B47=5,$S$48,0)))))</f>
        <v>9728</v>
      </c>
      <c r="H47" s="35"/>
      <c r="I47" s="35"/>
      <c r="J47" s="35"/>
      <c r="K47" s="35"/>
      <c r="L47" s="35">
        <f>F47*(G47+H47+I47+K47)</f>
        <v>9728</v>
      </c>
      <c r="M47" s="69"/>
      <c r="N47" s="55"/>
      <c r="O47" s="55"/>
      <c r="P47" s="55">
        <f t="shared" si="3"/>
        <v>9514</v>
      </c>
      <c r="Q47" s="1">
        <v>4</v>
      </c>
      <c r="S47" s="1">
        <v>11268</v>
      </c>
      <c r="T47" s="1">
        <v>11268</v>
      </c>
      <c r="U47" s="1">
        <f t="shared" si="4"/>
        <v>0</v>
      </c>
    </row>
    <row r="48" spans="2:21" ht="29.25" customHeight="1">
      <c r="B48" s="1">
        <v>1</v>
      </c>
      <c r="C48" s="131"/>
      <c r="D48" s="32"/>
      <c r="E48" s="33" t="s">
        <v>75</v>
      </c>
      <c r="F48" s="34">
        <f>4+0.5</f>
        <v>4.5</v>
      </c>
      <c r="G48" s="35">
        <f>IF(B48=1,$S$43,IF(B48=2,$S$44,IF(B48=3,$S$46,IF(B48=4,$S$47,IF(B48=5,$S$48,0)))))</f>
        <v>9728</v>
      </c>
      <c r="H48" s="35"/>
      <c r="I48" s="35"/>
      <c r="J48" s="35"/>
      <c r="K48" s="35"/>
      <c r="L48" s="35">
        <f>F48*(G48+H48+I48+K48+J48)</f>
        <v>43776</v>
      </c>
      <c r="M48" s="69"/>
      <c r="N48" s="55">
        <f>G48*10%+G48*3%</f>
        <v>1264.6400000000001</v>
      </c>
      <c r="O48" s="55"/>
      <c r="P48" s="55">
        <f t="shared" si="3"/>
        <v>41548.36</v>
      </c>
      <c r="Q48" s="1">
        <v>5</v>
      </c>
      <c r="S48" s="1">
        <v>11473</v>
      </c>
      <c r="T48" s="1">
        <v>11473</v>
      </c>
      <c r="U48" s="1">
        <f t="shared" si="4"/>
        <v>0</v>
      </c>
    </row>
    <row r="49" spans="2:23" ht="15.75" customHeight="1">
      <c r="B49" s="1">
        <v>1</v>
      </c>
      <c r="C49" s="131"/>
      <c r="D49" s="32"/>
      <c r="E49" s="33" t="s">
        <v>76</v>
      </c>
      <c r="F49" s="34">
        <v>3</v>
      </c>
      <c r="G49" s="67">
        <f>IF(B49=1,$S$43,IF(B49=2,$S$44,IF(B49=3,$S$46,IF(B49=4,$S$47,IF(B49=5,$S$48,0)))))</f>
        <v>9728</v>
      </c>
      <c r="H49" s="35"/>
      <c r="I49" s="35"/>
      <c r="J49" s="35"/>
      <c r="K49" s="35">
        <f>G49*$K$22</f>
        <v>1945.6000000000001</v>
      </c>
      <c r="L49" s="35">
        <f>F49*(G49+H49+I49+J49+K49)</f>
        <v>35020.800000000003</v>
      </c>
      <c r="M49" s="69"/>
      <c r="N49" s="55">
        <f>G49*7%+G49*7%</f>
        <v>1361.92</v>
      </c>
      <c r="O49" s="55"/>
      <c r="P49" s="55">
        <f>IF((F49*$P$22-(F49*(G49+J49)+N49))&gt;0,F49*$P$22-(F49*(G49+J49)+N49),0)</f>
        <v>27180.080000000002</v>
      </c>
      <c r="Q49" s="1">
        <v>6</v>
      </c>
      <c r="S49" s="1">
        <v>11691</v>
      </c>
      <c r="T49" s="1">
        <v>11691</v>
      </c>
      <c r="U49" s="1">
        <f t="shared" si="4"/>
        <v>0</v>
      </c>
    </row>
    <row r="50" spans="2:23" ht="16.5" customHeight="1" thickBot="1">
      <c r="C50" s="133"/>
      <c r="D50" s="43"/>
      <c r="E50" s="44" t="s">
        <v>77</v>
      </c>
      <c r="F50" s="45">
        <f>SUM(F44:F49)</f>
        <v>11</v>
      </c>
      <c r="G50" s="71"/>
      <c r="H50" s="71"/>
      <c r="I50" s="71"/>
      <c r="J50" s="71"/>
      <c r="K50" s="71"/>
      <c r="L50" s="46">
        <f>SUM(L44:L49)</f>
        <v>114186.8</v>
      </c>
      <c r="M50" s="72"/>
      <c r="N50" s="73">
        <f>SUM(N44:N49)</f>
        <v>3542.34</v>
      </c>
      <c r="O50" s="55"/>
      <c r="P50" s="73">
        <f>SUM(P44:P49)</f>
        <v>99769.66</v>
      </c>
      <c r="Q50" s="1">
        <v>7</v>
      </c>
      <c r="S50" s="1">
        <v>12029</v>
      </c>
      <c r="T50" s="1">
        <v>12029</v>
      </c>
      <c r="U50" s="1">
        <f t="shared" si="4"/>
        <v>0</v>
      </c>
    </row>
    <row r="51" spans="2:23" ht="17.25" customHeight="1">
      <c r="C51" s="74"/>
      <c r="D51" s="75"/>
      <c r="E51" s="74" t="s">
        <v>78</v>
      </c>
      <c r="F51" s="76">
        <f>F28+F37+F43+F50</f>
        <v>60.33</v>
      </c>
      <c r="G51" s="77"/>
      <c r="H51" s="77"/>
      <c r="I51" s="77"/>
      <c r="J51" s="77">
        <f>J48</f>
        <v>0</v>
      </c>
      <c r="K51" s="77">
        <f>K49</f>
        <v>1945.6000000000001</v>
      </c>
      <c r="L51" s="77">
        <f>L28+L37+L43+L50</f>
        <v>1250849.45</v>
      </c>
      <c r="M51" s="75"/>
      <c r="N51" s="73"/>
      <c r="O51" s="73"/>
      <c r="P51" s="73"/>
      <c r="Q51" s="1">
        <v>8</v>
      </c>
      <c r="S51" s="1">
        <v>12078</v>
      </c>
      <c r="T51" s="1">
        <v>12078</v>
      </c>
      <c r="U51" s="1">
        <f t="shared" si="4"/>
        <v>0</v>
      </c>
    </row>
    <row r="52" spans="2:23" ht="12" customHeight="1">
      <c r="N52" s="73"/>
      <c r="O52" s="73"/>
      <c r="P52" s="73"/>
      <c r="S52" s="1">
        <v>0</v>
      </c>
      <c r="T52" s="1">
        <v>0</v>
      </c>
      <c r="U52" s="1">
        <f t="shared" si="4"/>
        <v>0</v>
      </c>
    </row>
    <row r="53" spans="2:23" ht="12" customHeight="1">
      <c r="L53" s="78"/>
      <c r="N53" s="79" t="s">
        <v>79</v>
      </c>
      <c r="O53" s="55"/>
      <c r="P53" s="73">
        <f>L51+W62</f>
        <v>1436369.42</v>
      </c>
      <c r="S53" s="1">
        <v>78674</v>
      </c>
      <c r="T53" s="1">
        <v>82215</v>
      </c>
      <c r="U53" s="1">
        <f t="shared" si="4"/>
        <v>-3541</v>
      </c>
    </row>
    <row r="54" spans="2:23" ht="12" customHeight="1"/>
    <row r="55" spans="2:23" ht="12" customHeight="1">
      <c r="N55" s="1">
        <v>5000</v>
      </c>
      <c r="O55" s="1">
        <v>17</v>
      </c>
      <c r="P55" s="1">
        <f>N55*O55</f>
        <v>85000</v>
      </c>
    </row>
    <row r="56" spans="2:23" ht="13.5" customHeight="1"/>
    <row r="57" spans="2:23">
      <c r="S57" s="1" t="s">
        <v>88</v>
      </c>
      <c r="T57" s="1" t="s">
        <v>89</v>
      </c>
      <c r="U57" s="1" t="s">
        <v>90</v>
      </c>
      <c r="V57" s="1" t="s">
        <v>91</v>
      </c>
    </row>
    <row r="58" spans="2:23" ht="15.75">
      <c r="E58" s="80" t="s">
        <v>80</v>
      </c>
      <c r="F58" s="80"/>
      <c r="G58" s="81"/>
      <c r="H58" s="81"/>
      <c r="I58" s="81"/>
      <c r="J58" s="80"/>
      <c r="K58" s="80" t="s">
        <v>81</v>
      </c>
      <c r="R58" s="1" t="s">
        <v>82</v>
      </c>
      <c r="S58" s="16"/>
      <c r="T58" s="16">
        <f>N28</f>
        <v>15872.900000000001</v>
      </c>
      <c r="U58" s="16">
        <f>N43</f>
        <v>3014.5200000000004</v>
      </c>
      <c r="V58" s="16">
        <f>N50</f>
        <v>3542.34</v>
      </c>
      <c r="W58" s="16">
        <f>SUM(S58:V58)</f>
        <v>22429.760000000002</v>
      </c>
    </row>
    <row r="59" spans="2:23" ht="15.75">
      <c r="E59" s="80"/>
      <c r="F59" s="80"/>
      <c r="G59" s="80"/>
      <c r="H59" s="80"/>
      <c r="I59" s="80"/>
      <c r="J59" s="80"/>
      <c r="K59" s="80"/>
      <c r="R59" s="1" t="s">
        <v>83</v>
      </c>
      <c r="S59" s="16">
        <f>N37</f>
        <v>31344.299999999996</v>
      </c>
      <c r="T59" s="16"/>
      <c r="U59" s="16"/>
      <c r="V59" s="16"/>
      <c r="W59" s="16">
        <f t="shared" ref="W59:W61" si="5">SUM(S59:V59)</f>
        <v>31344.299999999996</v>
      </c>
    </row>
    <row r="60" spans="2:23" ht="15.75">
      <c r="E60" s="80" t="s">
        <v>84</v>
      </c>
      <c r="F60" s="80"/>
      <c r="G60" s="81"/>
      <c r="H60" s="81"/>
      <c r="I60" s="81"/>
      <c r="J60" s="80"/>
      <c r="K60" s="80" t="s">
        <v>85</v>
      </c>
      <c r="N60" s="16">
        <f>L51-'01.09.24 (2)'!L51</f>
        <v>14921.90000000014</v>
      </c>
      <c r="R60" s="1" t="s">
        <v>86</v>
      </c>
      <c r="S60" s="16">
        <f>O37</f>
        <v>12859.199999999999</v>
      </c>
      <c r="T60" s="16"/>
      <c r="U60" s="16"/>
      <c r="V60" s="16"/>
      <c r="W60" s="16">
        <f t="shared" si="5"/>
        <v>12859.199999999999</v>
      </c>
    </row>
    <row r="61" spans="2:23">
      <c r="R61" s="1" t="s">
        <v>92</v>
      </c>
      <c r="S61" s="16">
        <f>P37</f>
        <v>17505.75</v>
      </c>
      <c r="T61" s="16">
        <f>P28</f>
        <v>0</v>
      </c>
      <c r="U61" s="16">
        <f>P43</f>
        <v>1611.2999999999993</v>
      </c>
      <c r="V61" s="16">
        <f>P50</f>
        <v>99769.66</v>
      </c>
      <c r="W61" s="16">
        <f t="shared" si="5"/>
        <v>118886.71</v>
      </c>
    </row>
    <row r="62" spans="2:23">
      <c r="S62" s="16"/>
      <c r="T62" s="16"/>
      <c r="U62" s="16"/>
      <c r="V62" s="16"/>
      <c r="W62" s="16">
        <f>SUM(W58:W61)</f>
        <v>185519.97</v>
      </c>
    </row>
    <row r="64" spans="2:23">
      <c r="C64" s="82">
        <f>H11</f>
        <v>45603</v>
      </c>
    </row>
    <row r="72" spans="16:16">
      <c r="P72" s="1">
        <f>P22*F50</f>
        <v>211662</v>
      </c>
    </row>
    <row r="73" spans="16:16">
      <c r="P73" s="1">
        <f>L50-F49*K49</f>
        <v>108350</v>
      </c>
    </row>
    <row r="74" spans="16:16">
      <c r="P74" s="16">
        <f>P72-P73-N50</f>
        <v>99769.66</v>
      </c>
    </row>
  </sheetData>
  <mergeCells count="28">
    <mergeCell ref="C38:C43"/>
    <mergeCell ref="C44:C50"/>
    <mergeCell ref="L20:L21"/>
    <mergeCell ref="M20:M21"/>
    <mergeCell ref="C21:C22"/>
    <mergeCell ref="D21:D22"/>
    <mergeCell ref="C24:C28"/>
    <mergeCell ref="C29:C37"/>
    <mergeCell ref="H16:I16"/>
    <mergeCell ref="C20:D20"/>
    <mergeCell ref="E20:E22"/>
    <mergeCell ref="F20:F22"/>
    <mergeCell ref="G20:G22"/>
    <mergeCell ref="H20:H22"/>
    <mergeCell ref="I20:K20"/>
    <mergeCell ref="F11:G11"/>
    <mergeCell ref="H11:I11"/>
    <mergeCell ref="I12:M12"/>
    <mergeCell ref="L13:M13"/>
    <mergeCell ref="F15:G15"/>
    <mergeCell ref="H15:I15"/>
    <mergeCell ref="J15:K15"/>
    <mergeCell ref="J1:M1"/>
    <mergeCell ref="J2:M2"/>
    <mergeCell ref="J5:K5"/>
    <mergeCell ref="C8:M8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1:W74"/>
  <sheetViews>
    <sheetView view="pageBreakPreview" topLeftCell="D1" zoomScale="85" zoomScaleNormal="100" zoomScaleSheetLayoutView="85" workbookViewId="0">
      <selection activeCell="I20" sqref="I20:K20"/>
    </sheetView>
  </sheetViews>
  <sheetFormatPr defaultRowHeight="12.75"/>
  <cols>
    <col min="1" max="2" width="9.140625" style="1"/>
    <col min="3" max="3" width="17.140625" style="1" customWidth="1"/>
    <col min="4" max="4" width="5.5703125" style="1" customWidth="1"/>
    <col min="5" max="5" width="28.85546875" style="1" customWidth="1"/>
    <col min="6" max="6" width="10.7109375" style="1" customWidth="1"/>
    <col min="7" max="7" width="11.7109375" style="1" bestFit="1" customWidth="1"/>
    <col min="8" max="8" width="10.7109375" style="1" customWidth="1"/>
    <col min="9" max="9" width="11.140625" style="1" customWidth="1"/>
    <col min="10" max="10" width="9.42578125" style="1" customWidth="1"/>
    <col min="11" max="11" width="14.28515625" style="1" bestFit="1" customWidth="1"/>
    <col min="12" max="12" width="15.28515625" style="1" customWidth="1"/>
    <col min="13" max="13" width="9.140625" style="1" customWidth="1"/>
    <col min="14" max="14" width="11.140625" style="1" customWidth="1"/>
    <col min="15" max="15" width="9.140625" style="1" customWidth="1"/>
    <col min="16" max="16" width="11.140625" style="1" customWidth="1"/>
    <col min="17" max="17" width="9.140625" style="1" customWidth="1"/>
    <col min="18" max="18" width="23.140625" style="1" customWidth="1"/>
    <col min="19" max="19" width="13.42578125" style="1" customWidth="1"/>
    <col min="20" max="21" width="9.140625" style="1" customWidth="1"/>
    <col min="22" max="22" width="10.42578125" style="1" bestFit="1" customWidth="1"/>
    <col min="23" max="23" width="10.28515625" style="1" bestFit="1" customWidth="1"/>
    <col min="24" max="258" width="9.140625" style="1"/>
    <col min="259" max="259" width="17.140625" style="1" customWidth="1"/>
    <col min="260" max="260" width="5.5703125" style="1" customWidth="1"/>
    <col min="261" max="261" width="28.85546875" style="1" customWidth="1"/>
    <col min="262" max="262" width="10.7109375" style="1" customWidth="1"/>
    <col min="263" max="263" width="11.7109375" style="1" bestFit="1" customWidth="1"/>
    <col min="264" max="264" width="11.28515625" style="1" customWidth="1"/>
    <col min="265" max="265" width="11.140625" style="1" customWidth="1"/>
    <col min="266" max="266" width="9.42578125" style="1" customWidth="1"/>
    <col min="267" max="267" width="14.28515625" style="1" bestFit="1" customWidth="1"/>
    <col min="268" max="268" width="15.28515625" style="1" customWidth="1"/>
    <col min="269" max="269" width="9.140625" style="1"/>
    <col min="270" max="270" width="13.7109375" style="1" customWidth="1"/>
    <col min="271" max="271" width="9.140625" style="1"/>
    <col min="272" max="272" width="13" style="1" customWidth="1"/>
    <col min="273" max="273" width="9.140625" style="1"/>
    <col min="274" max="274" width="23.140625" style="1" customWidth="1"/>
    <col min="275" max="275" width="13.42578125" style="1" customWidth="1"/>
    <col min="276" max="514" width="9.140625" style="1"/>
    <col min="515" max="515" width="17.140625" style="1" customWidth="1"/>
    <col min="516" max="516" width="5.5703125" style="1" customWidth="1"/>
    <col min="517" max="517" width="28.85546875" style="1" customWidth="1"/>
    <col min="518" max="518" width="10.7109375" style="1" customWidth="1"/>
    <col min="519" max="519" width="11.7109375" style="1" bestFit="1" customWidth="1"/>
    <col min="520" max="520" width="11.28515625" style="1" customWidth="1"/>
    <col min="521" max="521" width="11.140625" style="1" customWidth="1"/>
    <col min="522" max="522" width="9.42578125" style="1" customWidth="1"/>
    <col min="523" max="523" width="14.28515625" style="1" bestFit="1" customWidth="1"/>
    <col min="524" max="524" width="15.28515625" style="1" customWidth="1"/>
    <col min="525" max="525" width="9.140625" style="1"/>
    <col min="526" max="526" width="13.7109375" style="1" customWidth="1"/>
    <col min="527" max="527" width="9.140625" style="1"/>
    <col min="528" max="528" width="13" style="1" customWidth="1"/>
    <col min="529" max="529" width="9.140625" style="1"/>
    <col min="530" max="530" width="23.140625" style="1" customWidth="1"/>
    <col min="531" max="531" width="13.42578125" style="1" customWidth="1"/>
    <col min="532" max="770" width="9.140625" style="1"/>
    <col min="771" max="771" width="17.140625" style="1" customWidth="1"/>
    <col min="772" max="772" width="5.5703125" style="1" customWidth="1"/>
    <col min="773" max="773" width="28.85546875" style="1" customWidth="1"/>
    <col min="774" max="774" width="10.7109375" style="1" customWidth="1"/>
    <col min="775" max="775" width="11.7109375" style="1" bestFit="1" customWidth="1"/>
    <col min="776" max="776" width="11.28515625" style="1" customWidth="1"/>
    <col min="777" max="777" width="11.140625" style="1" customWidth="1"/>
    <col min="778" max="778" width="9.42578125" style="1" customWidth="1"/>
    <col min="779" max="779" width="14.28515625" style="1" bestFit="1" customWidth="1"/>
    <col min="780" max="780" width="15.28515625" style="1" customWidth="1"/>
    <col min="781" max="781" width="9.140625" style="1"/>
    <col min="782" max="782" width="13.7109375" style="1" customWidth="1"/>
    <col min="783" max="783" width="9.140625" style="1"/>
    <col min="784" max="784" width="13" style="1" customWidth="1"/>
    <col min="785" max="785" width="9.140625" style="1"/>
    <col min="786" max="786" width="23.140625" style="1" customWidth="1"/>
    <col min="787" max="787" width="13.42578125" style="1" customWidth="1"/>
    <col min="788" max="1026" width="9.140625" style="1"/>
    <col min="1027" max="1027" width="17.140625" style="1" customWidth="1"/>
    <col min="1028" max="1028" width="5.5703125" style="1" customWidth="1"/>
    <col min="1029" max="1029" width="28.85546875" style="1" customWidth="1"/>
    <col min="1030" max="1030" width="10.7109375" style="1" customWidth="1"/>
    <col min="1031" max="1031" width="11.7109375" style="1" bestFit="1" customWidth="1"/>
    <col min="1032" max="1032" width="11.28515625" style="1" customWidth="1"/>
    <col min="1033" max="1033" width="11.140625" style="1" customWidth="1"/>
    <col min="1034" max="1034" width="9.42578125" style="1" customWidth="1"/>
    <col min="1035" max="1035" width="14.28515625" style="1" bestFit="1" customWidth="1"/>
    <col min="1036" max="1036" width="15.28515625" style="1" customWidth="1"/>
    <col min="1037" max="1037" width="9.140625" style="1"/>
    <col min="1038" max="1038" width="13.7109375" style="1" customWidth="1"/>
    <col min="1039" max="1039" width="9.140625" style="1"/>
    <col min="1040" max="1040" width="13" style="1" customWidth="1"/>
    <col min="1041" max="1041" width="9.140625" style="1"/>
    <col min="1042" max="1042" width="23.140625" style="1" customWidth="1"/>
    <col min="1043" max="1043" width="13.42578125" style="1" customWidth="1"/>
    <col min="1044" max="1282" width="9.140625" style="1"/>
    <col min="1283" max="1283" width="17.140625" style="1" customWidth="1"/>
    <col min="1284" max="1284" width="5.5703125" style="1" customWidth="1"/>
    <col min="1285" max="1285" width="28.85546875" style="1" customWidth="1"/>
    <col min="1286" max="1286" width="10.7109375" style="1" customWidth="1"/>
    <col min="1287" max="1287" width="11.7109375" style="1" bestFit="1" customWidth="1"/>
    <col min="1288" max="1288" width="11.28515625" style="1" customWidth="1"/>
    <col min="1289" max="1289" width="11.140625" style="1" customWidth="1"/>
    <col min="1290" max="1290" width="9.42578125" style="1" customWidth="1"/>
    <col min="1291" max="1291" width="14.28515625" style="1" bestFit="1" customWidth="1"/>
    <col min="1292" max="1292" width="15.28515625" style="1" customWidth="1"/>
    <col min="1293" max="1293" width="9.140625" style="1"/>
    <col min="1294" max="1294" width="13.7109375" style="1" customWidth="1"/>
    <col min="1295" max="1295" width="9.140625" style="1"/>
    <col min="1296" max="1296" width="13" style="1" customWidth="1"/>
    <col min="1297" max="1297" width="9.140625" style="1"/>
    <col min="1298" max="1298" width="23.140625" style="1" customWidth="1"/>
    <col min="1299" max="1299" width="13.42578125" style="1" customWidth="1"/>
    <col min="1300" max="1538" width="9.140625" style="1"/>
    <col min="1539" max="1539" width="17.140625" style="1" customWidth="1"/>
    <col min="1540" max="1540" width="5.5703125" style="1" customWidth="1"/>
    <col min="1541" max="1541" width="28.85546875" style="1" customWidth="1"/>
    <col min="1542" max="1542" width="10.7109375" style="1" customWidth="1"/>
    <col min="1543" max="1543" width="11.7109375" style="1" bestFit="1" customWidth="1"/>
    <col min="1544" max="1544" width="11.28515625" style="1" customWidth="1"/>
    <col min="1545" max="1545" width="11.140625" style="1" customWidth="1"/>
    <col min="1546" max="1546" width="9.42578125" style="1" customWidth="1"/>
    <col min="1547" max="1547" width="14.28515625" style="1" bestFit="1" customWidth="1"/>
    <col min="1548" max="1548" width="15.28515625" style="1" customWidth="1"/>
    <col min="1549" max="1549" width="9.140625" style="1"/>
    <col min="1550" max="1550" width="13.7109375" style="1" customWidth="1"/>
    <col min="1551" max="1551" width="9.140625" style="1"/>
    <col min="1552" max="1552" width="13" style="1" customWidth="1"/>
    <col min="1553" max="1553" width="9.140625" style="1"/>
    <col min="1554" max="1554" width="23.140625" style="1" customWidth="1"/>
    <col min="1555" max="1555" width="13.42578125" style="1" customWidth="1"/>
    <col min="1556" max="1794" width="9.140625" style="1"/>
    <col min="1795" max="1795" width="17.140625" style="1" customWidth="1"/>
    <col min="1796" max="1796" width="5.5703125" style="1" customWidth="1"/>
    <col min="1797" max="1797" width="28.85546875" style="1" customWidth="1"/>
    <col min="1798" max="1798" width="10.7109375" style="1" customWidth="1"/>
    <col min="1799" max="1799" width="11.7109375" style="1" bestFit="1" customWidth="1"/>
    <col min="1800" max="1800" width="11.28515625" style="1" customWidth="1"/>
    <col min="1801" max="1801" width="11.140625" style="1" customWidth="1"/>
    <col min="1802" max="1802" width="9.42578125" style="1" customWidth="1"/>
    <col min="1803" max="1803" width="14.28515625" style="1" bestFit="1" customWidth="1"/>
    <col min="1804" max="1804" width="15.28515625" style="1" customWidth="1"/>
    <col min="1805" max="1805" width="9.140625" style="1"/>
    <col min="1806" max="1806" width="13.7109375" style="1" customWidth="1"/>
    <col min="1807" max="1807" width="9.140625" style="1"/>
    <col min="1808" max="1808" width="13" style="1" customWidth="1"/>
    <col min="1809" max="1809" width="9.140625" style="1"/>
    <col min="1810" max="1810" width="23.140625" style="1" customWidth="1"/>
    <col min="1811" max="1811" width="13.42578125" style="1" customWidth="1"/>
    <col min="1812" max="2050" width="9.140625" style="1"/>
    <col min="2051" max="2051" width="17.140625" style="1" customWidth="1"/>
    <col min="2052" max="2052" width="5.5703125" style="1" customWidth="1"/>
    <col min="2053" max="2053" width="28.85546875" style="1" customWidth="1"/>
    <col min="2054" max="2054" width="10.7109375" style="1" customWidth="1"/>
    <col min="2055" max="2055" width="11.7109375" style="1" bestFit="1" customWidth="1"/>
    <col min="2056" max="2056" width="11.28515625" style="1" customWidth="1"/>
    <col min="2057" max="2057" width="11.140625" style="1" customWidth="1"/>
    <col min="2058" max="2058" width="9.42578125" style="1" customWidth="1"/>
    <col min="2059" max="2059" width="14.28515625" style="1" bestFit="1" customWidth="1"/>
    <col min="2060" max="2060" width="15.28515625" style="1" customWidth="1"/>
    <col min="2061" max="2061" width="9.140625" style="1"/>
    <col min="2062" max="2062" width="13.7109375" style="1" customWidth="1"/>
    <col min="2063" max="2063" width="9.140625" style="1"/>
    <col min="2064" max="2064" width="13" style="1" customWidth="1"/>
    <col min="2065" max="2065" width="9.140625" style="1"/>
    <col min="2066" max="2066" width="23.140625" style="1" customWidth="1"/>
    <col min="2067" max="2067" width="13.42578125" style="1" customWidth="1"/>
    <col min="2068" max="2306" width="9.140625" style="1"/>
    <col min="2307" max="2307" width="17.140625" style="1" customWidth="1"/>
    <col min="2308" max="2308" width="5.5703125" style="1" customWidth="1"/>
    <col min="2309" max="2309" width="28.85546875" style="1" customWidth="1"/>
    <col min="2310" max="2310" width="10.7109375" style="1" customWidth="1"/>
    <col min="2311" max="2311" width="11.7109375" style="1" bestFit="1" customWidth="1"/>
    <col min="2312" max="2312" width="11.28515625" style="1" customWidth="1"/>
    <col min="2313" max="2313" width="11.140625" style="1" customWidth="1"/>
    <col min="2314" max="2314" width="9.42578125" style="1" customWidth="1"/>
    <col min="2315" max="2315" width="14.28515625" style="1" bestFit="1" customWidth="1"/>
    <col min="2316" max="2316" width="15.28515625" style="1" customWidth="1"/>
    <col min="2317" max="2317" width="9.140625" style="1"/>
    <col min="2318" max="2318" width="13.7109375" style="1" customWidth="1"/>
    <col min="2319" max="2319" width="9.140625" style="1"/>
    <col min="2320" max="2320" width="13" style="1" customWidth="1"/>
    <col min="2321" max="2321" width="9.140625" style="1"/>
    <col min="2322" max="2322" width="23.140625" style="1" customWidth="1"/>
    <col min="2323" max="2323" width="13.42578125" style="1" customWidth="1"/>
    <col min="2324" max="2562" width="9.140625" style="1"/>
    <col min="2563" max="2563" width="17.140625" style="1" customWidth="1"/>
    <col min="2564" max="2564" width="5.5703125" style="1" customWidth="1"/>
    <col min="2565" max="2565" width="28.85546875" style="1" customWidth="1"/>
    <col min="2566" max="2566" width="10.7109375" style="1" customWidth="1"/>
    <col min="2567" max="2567" width="11.7109375" style="1" bestFit="1" customWidth="1"/>
    <col min="2568" max="2568" width="11.28515625" style="1" customWidth="1"/>
    <col min="2569" max="2569" width="11.140625" style="1" customWidth="1"/>
    <col min="2570" max="2570" width="9.42578125" style="1" customWidth="1"/>
    <col min="2571" max="2571" width="14.28515625" style="1" bestFit="1" customWidth="1"/>
    <col min="2572" max="2572" width="15.28515625" style="1" customWidth="1"/>
    <col min="2573" max="2573" width="9.140625" style="1"/>
    <col min="2574" max="2574" width="13.7109375" style="1" customWidth="1"/>
    <col min="2575" max="2575" width="9.140625" style="1"/>
    <col min="2576" max="2576" width="13" style="1" customWidth="1"/>
    <col min="2577" max="2577" width="9.140625" style="1"/>
    <col min="2578" max="2578" width="23.140625" style="1" customWidth="1"/>
    <col min="2579" max="2579" width="13.42578125" style="1" customWidth="1"/>
    <col min="2580" max="2818" width="9.140625" style="1"/>
    <col min="2819" max="2819" width="17.140625" style="1" customWidth="1"/>
    <col min="2820" max="2820" width="5.5703125" style="1" customWidth="1"/>
    <col min="2821" max="2821" width="28.85546875" style="1" customWidth="1"/>
    <col min="2822" max="2822" width="10.7109375" style="1" customWidth="1"/>
    <col min="2823" max="2823" width="11.7109375" style="1" bestFit="1" customWidth="1"/>
    <col min="2824" max="2824" width="11.28515625" style="1" customWidth="1"/>
    <col min="2825" max="2825" width="11.140625" style="1" customWidth="1"/>
    <col min="2826" max="2826" width="9.42578125" style="1" customWidth="1"/>
    <col min="2827" max="2827" width="14.28515625" style="1" bestFit="1" customWidth="1"/>
    <col min="2828" max="2828" width="15.28515625" style="1" customWidth="1"/>
    <col min="2829" max="2829" width="9.140625" style="1"/>
    <col min="2830" max="2830" width="13.7109375" style="1" customWidth="1"/>
    <col min="2831" max="2831" width="9.140625" style="1"/>
    <col min="2832" max="2832" width="13" style="1" customWidth="1"/>
    <col min="2833" max="2833" width="9.140625" style="1"/>
    <col min="2834" max="2834" width="23.140625" style="1" customWidth="1"/>
    <col min="2835" max="2835" width="13.42578125" style="1" customWidth="1"/>
    <col min="2836" max="3074" width="9.140625" style="1"/>
    <col min="3075" max="3075" width="17.140625" style="1" customWidth="1"/>
    <col min="3076" max="3076" width="5.5703125" style="1" customWidth="1"/>
    <col min="3077" max="3077" width="28.85546875" style="1" customWidth="1"/>
    <col min="3078" max="3078" width="10.7109375" style="1" customWidth="1"/>
    <col min="3079" max="3079" width="11.7109375" style="1" bestFit="1" customWidth="1"/>
    <col min="3080" max="3080" width="11.28515625" style="1" customWidth="1"/>
    <col min="3081" max="3081" width="11.140625" style="1" customWidth="1"/>
    <col min="3082" max="3082" width="9.42578125" style="1" customWidth="1"/>
    <col min="3083" max="3083" width="14.28515625" style="1" bestFit="1" customWidth="1"/>
    <col min="3084" max="3084" width="15.28515625" style="1" customWidth="1"/>
    <col min="3085" max="3085" width="9.140625" style="1"/>
    <col min="3086" max="3086" width="13.7109375" style="1" customWidth="1"/>
    <col min="3087" max="3087" width="9.140625" style="1"/>
    <col min="3088" max="3088" width="13" style="1" customWidth="1"/>
    <col min="3089" max="3089" width="9.140625" style="1"/>
    <col min="3090" max="3090" width="23.140625" style="1" customWidth="1"/>
    <col min="3091" max="3091" width="13.42578125" style="1" customWidth="1"/>
    <col min="3092" max="3330" width="9.140625" style="1"/>
    <col min="3331" max="3331" width="17.140625" style="1" customWidth="1"/>
    <col min="3332" max="3332" width="5.5703125" style="1" customWidth="1"/>
    <col min="3333" max="3333" width="28.85546875" style="1" customWidth="1"/>
    <col min="3334" max="3334" width="10.7109375" style="1" customWidth="1"/>
    <col min="3335" max="3335" width="11.7109375" style="1" bestFit="1" customWidth="1"/>
    <col min="3336" max="3336" width="11.28515625" style="1" customWidth="1"/>
    <col min="3337" max="3337" width="11.140625" style="1" customWidth="1"/>
    <col min="3338" max="3338" width="9.42578125" style="1" customWidth="1"/>
    <col min="3339" max="3339" width="14.28515625" style="1" bestFit="1" customWidth="1"/>
    <col min="3340" max="3340" width="15.28515625" style="1" customWidth="1"/>
    <col min="3341" max="3341" width="9.140625" style="1"/>
    <col min="3342" max="3342" width="13.7109375" style="1" customWidth="1"/>
    <col min="3343" max="3343" width="9.140625" style="1"/>
    <col min="3344" max="3344" width="13" style="1" customWidth="1"/>
    <col min="3345" max="3345" width="9.140625" style="1"/>
    <col min="3346" max="3346" width="23.140625" style="1" customWidth="1"/>
    <col min="3347" max="3347" width="13.42578125" style="1" customWidth="1"/>
    <col min="3348" max="3586" width="9.140625" style="1"/>
    <col min="3587" max="3587" width="17.140625" style="1" customWidth="1"/>
    <col min="3588" max="3588" width="5.5703125" style="1" customWidth="1"/>
    <col min="3589" max="3589" width="28.85546875" style="1" customWidth="1"/>
    <col min="3590" max="3590" width="10.7109375" style="1" customWidth="1"/>
    <col min="3591" max="3591" width="11.7109375" style="1" bestFit="1" customWidth="1"/>
    <col min="3592" max="3592" width="11.28515625" style="1" customWidth="1"/>
    <col min="3593" max="3593" width="11.140625" style="1" customWidth="1"/>
    <col min="3594" max="3594" width="9.42578125" style="1" customWidth="1"/>
    <col min="3595" max="3595" width="14.28515625" style="1" bestFit="1" customWidth="1"/>
    <col min="3596" max="3596" width="15.28515625" style="1" customWidth="1"/>
    <col min="3597" max="3597" width="9.140625" style="1"/>
    <col min="3598" max="3598" width="13.7109375" style="1" customWidth="1"/>
    <col min="3599" max="3599" width="9.140625" style="1"/>
    <col min="3600" max="3600" width="13" style="1" customWidth="1"/>
    <col min="3601" max="3601" width="9.140625" style="1"/>
    <col min="3602" max="3602" width="23.140625" style="1" customWidth="1"/>
    <col min="3603" max="3603" width="13.42578125" style="1" customWidth="1"/>
    <col min="3604" max="3842" width="9.140625" style="1"/>
    <col min="3843" max="3843" width="17.140625" style="1" customWidth="1"/>
    <col min="3844" max="3844" width="5.5703125" style="1" customWidth="1"/>
    <col min="3845" max="3845" width="28.85546875" style="1" customWidth="1"/>
    <col min="3846" max="3846" width="10.7109375" style="1" customWidth="1"/>
    <col min="3847" max="3847" width="11.7109375" style="1" bestFit="1" customWidth="1"/>
    <col min="3848" max="3848" width="11.28515625" style="1" customWidth="1"/>
    <col min="3849" max="3849" width="11.140625" style="1" customWidth="1"/>
    <col min="3850" max="3850" width="9.42578125" style="1" customWidth="1"/>
    <col min="3851" max="3851" width="14.28515625" style="1" bestFit="1" customWidth="1"/>
    <col min="3852" max="3852" width="15.28515625" style="1" customWidth="1"/>
    <col min="3853" max="3853" width="9.140625" style="1"/>
    <col min="3854" max="3854" width="13.7109375" style="1" customWidth="1"/>
    <col min="3855" max="3855" width="9.140625" style="1"/>
    <col min="3856" max="3856" width="13" style="1" customWidth="1"/>
    <col min="3857" max="3857" width="9.140625" style="1"/>
    <col min="3858" max="3858" width="23.140625" style="1" customWidth="1"/>
    <col min="3859" max="3859" width="13.42578125" style="1" customWidth="1"/>
    <col min="3860" max="4098" width="9.140625" style="1"/>
    <col min="4099" max="4099" width="17.140625" style="1" customWidth="1"/>
    <col min="4100" max="4100" width="5.5703125" style="1" customWidth="1"/>
    <col min="4101" max="4101" width="28.85546875" style="1" customWidth="1"/>
    <col min="4102" max="4102" width="10.7109375" style="1" customWidth="1"/>
    <col min="4103" max="4103" width="11.7109375" style="1" bestFit="1" customWidth="1"/>
    <col min="4104" max="4104" width="11.28515625" style="1" customWidth="1"/>
    <col min="4105" max="4105" width="11.140625" style="1" customWidth="1"/>
    <col min="4106" max="4106" width="9.42578125" style="1" customWidth="1"/>
    <col min="4107" max="4107" width="14.28515625" style="1" bestFit="1" customWidth="1"/>
    <col min="4108" max="4108" width="15.28515625" style="1" customWidth="1"/>
    <col min="4109" max="4109" width="9.140625" style="1"/>
    <col min="4110" max="4110" width="13.7109375" style="1" customWidth="1"/>
    <col min="4111" max="4111" width="9.140625" style="1"/>
    <col min="4112" max="4112" width="13" style="1" customWidth="1"/>
    <col min="4113" max="4113" width="9.140625" style="1"/>
    <col min="4114" max="4114" width="23.140625" style="1" customWidth="1"/>
    <col min="4115" max="4115" width="13.42578125" style="1" customWidth="1"/>
    <col min="4116" max="4354" width="9.140625" style="1"/>
    <col min="4355" max="4355" width="17.140625" style="1" customWidth="1"/>
    <col min="4356" max="4356" width="5.5703125" style="1" customWidth="1"/>
    <col min="4357" max="4357" width="28.85546875" style="1" customWidth="1"/>
    <col min="4358" max="4358" width="10.7109375" style="1" customWidth="1"/>
    <col min="4359" max="4359" width="11.7109375" style="1" bestFit="1" customWidth="1"/>
    <col min="4360" max="4360" width="11.28515625" style="1" customWidth="1"/>
    <col min="4361" max="4361" width="11.140625" style="1" customWidth="1"/>
    <col min="4362" max="4362" width="9.42578125" style="1" customWidth="1"/>
    <col min="4363" max="4363" width="14.28515625" style="1" bestFit="1" customWidth="1"/>
    <col min="4364" max="4364" width="15.28515625" style="1" customWidth="1"/>
    <col min="4365" max="4365" width="9.140625" style="1"/>
    <col min="4366" max="4366" width="13.7109375" style="1" customWidth="1"/>
    <col min="4367" max="4367" width="9.140625" style="1"/>
    <col min="4368" max="4368" width="13" style="1" customWidth="1"/>
    <col min="4369" max="4369" width="9.140625" style="1"/>
    <col min="4370" max="4370" width="23.140625" style="1" customWidth="1"/>
    <col min="4371" max="4371" width="13.42578125" style="1" customWidth="1"/>
    <col min="4372" max="4610" width="9.140625" style="1"/>
    <col min="4611" max="4611" width="17.140625" style="1" customWidth="1"/>
    <col min="4612" max="4612" width="5.5703125" style="1" customWidth="1"/>
    <col min="4613" max="4613" width="28.85546875" style="1" customWidth="1"/>
    <col min="4614" max="4614" width="10.7109375" style="1" customWidth="1"/>
    <col min="4615" max="4615" width="11.7109375" style="1" bestFit="1" customWidth="1"/>
    <col min="4616" max="4616" width="11.28515625" style="1" customWidth="1"/>
    <col min="4617" max="4617" width="11.140625" style="1" customWidth="1"/>
    <col min="4618" max="4618" width="9.42578125" style="1" customWidth="1"/>
    <col min="4619" max="4619" width="14.28515625" style="1" bestFit="1" customWidth="1"/>
    <col min="4620" max="4620" width="15.28515625" style="1" customWidth="1"/>
    <col min="4621" max="4621" width="9.140625" style="1"/>
    <col min="4622" max="4622" width="13.7109375" style="1" customWidth="1"/>
    <col min="4623" max="4623" width="9.140625" style="1"/>
    <col min="4624" max="4624" width="13" style="1" customWidth="1"/>
    <col min="4625" max="4625" width="9.140625" style="1"/>
    <col min="4626" max="4626" width="23.140625" style="1" customWidth="1"/>
    <col min="4627" max="4627" width="13.42578125" style="1" customWidth="1"/>
    <col min="4628" max="4866" width="9.140625" style="1"/>
    <col min="4867" max="4867" width="17.140625" style="1" customWidth="1"/>
    <col min="4868" max="4868" width="5.5703125" style="1" customWidth="1"/>
    <col min="4869" max="4869" width="28.85546875" style="1" customWidth="1"/>
    <col min="4870" max="4870" width="10.7109375" style="1" customWidth="1"/>
    <col min="4871" max="4871" width="11.7109375" style="1" bestFit="1" customWidth="1"/>
    <col min="4872" max="4872" width="11.28515625" style="1" customWidth="1"/>
    <col min="4873" max="4873" width="11.140625" style="1" customWidth="1"/>
    <col min="4874" max="4874" width="9.42578125" style="1" customWidth="1"/>
    <col min="4875" max="4875" width="14.28515625" style="1" bestFit="1" customWidth="1"/>
    <col min="4876" max="4876" width="15.28515625" style="1" customWidth="1"/>
    <col min="4877" max="4877" width="9.140625" style="1"/>
    <col min="4878" max="4878" width="13.7109375" style="1" customWidth="1"/>
    <col min="4879" max="4879" width="9.140625" style="1"/>
    <col min="4880" max="4880" width="13" style="1" customWidth="1"/>
    <col min="4881" max="4881" width="9.140625" style="1"/>
    <col min="4882" max="4882" width="23.140625" style="1" customWidth="1"/>
    <col min="4883" max="4883" width="13.42578125" style="1" customWidth="1"/>
    <col min="4884" max="5122" width="9.140625" style="1"/>
    <col min="5123" max="5123" width="17.140625" style="1" customWidth="1"/>
    <col min="5124" max="5124" width="5.5703125" style="1" customWidth="1"/>
    <col min="5125" max="5125" width="28.85546875" style="1" customWidth="1"/>
    <col min="5126" max="5126" width="10.7109375" style="1" customWidth="1"/>
    <col min="5127" max="5127" width="11.7109375" style="1" bestFit="1" customWidth="1"/>
    <col min="5128" max="5128" width="11.28515625" style="1" customWidth="1"/>
    <col min="5129" max="5129" width="11.140625" style="1" customWidth="1"/>
    <col min="5130" max="5130" width="9.42578125" style="1" customWidth="1"/>
    <col min="5131" max="5131" width="14.28515625" style="1" bestFit="1" customWidth="1"/>
    <col min="5132" max="5132" width="15.28515625" style="1" customWidth="1"/>
    <col min="5133" max="5133" width="9.140625" style="1"/>
    <col min="5134" max="5134" width="13.7109375" style="1" customWidth="1"/>
    <col min="5135" max="5135" width="9.140625" style="1"/>
    <col min="5136" max="5136" width="13" style="1" customWidth="1"/>
    <col min="5137" max="5137" width="9.140625" style="1"/>
    <col min="5138" max="5138" width="23.140625" style="1" customWidth="1"/>
    <col min="5139" max="5139" width="13.42578125" style="1" customWidth="1"/>
    <col min="5140" max="5378" width="9.140625" style="1"/>
    <col min="5379" max="5379" width="17.140625" style="1" customWidth="1"/>
    <col min="5380" max="5380" width="5.5703125" style="1" customWidth="1"/>
    <col min="5381" max="5381" width="28.85546875" style="1" customWidth="1"/>
    <col min="5382" max="5382" width="10.7109375" style="1" customWidth="1"/>
    <col min="5383" max="5383" width="11.7109375" style="1" bestFit="1" customWidth="1"/>
    <col min="5384" max="5384" width="11.28515625" style="1" customWidth="1"/>
    <col min="5385" max="5385" width="11.140625" style="1" customWidth="1"/>
    <col min="5386" max="5386" width="9.42578125" style="1" customWidth="1"/>
    <col min="5387" max="5387" width="14.28515625" style="1" bestFit="1" customWidth="1"/>
    <col min="5388" max="5388" width="15.28515625" style="1" customWidth="1"/>
    <col min="5389" max="5389" width="9.140625" style="1"/>
    <col min="5390" max="5390" width="13.7109375" style="1" customWidth="1"/>
    <col min="5391" max="5391" width="9.140625" style="1"/>
    <col min="5392" max="5392" width="13" style="1" customWidth="1"/>
    <col min="5393" max="5393" width="9.140625" style="1"/>
    <col min="5394" max="5394" width="23.140625" style="1" customWidth="1"/>
    <col min="5395" max="5395" width="13.42578125" style="1" customWidth="1"/>
    <col min="5396" max="5634" width="9.140625" style="1"/>
    <col min="5635" max="5635" width="17.140625" style="1" customWidth="1"/>
    <col min="5636" max="5636" width="5.5703125" style="1" customWidth="1"/>
    <col min="5637" max="5637" width="28.85546875" style="1" customWidth="1"/>
    <col min="5638" max="5638" width="10.7109375" style="1" customWidth="1"/>
    <col min="5639" max="5639" width="11.7109375" style="1" bestFit="1" customWidth="1"/>
    <col min="5640" max="5640" width="11.28515625" style="1" customWidth="1"/>
    <col min="5641" max="5641" width="11.140625" style="1" customWidth="1"/>
    <col min="5642" max="5642" width="9.42578125" style="1" customWidth="1"/>
    <col min="5643" max="5643" width="14.28515625" style="1" bestFit="1" customWidth="1"/>
    <col min="5644" max="5644" width="15.28515625" style="1" customWidth="1"/>
    <col min="5645" max="5645" width="9.140625" style="1"/>
    <col min="5646" max="5646" width="13.7109375" style="1" customWidth="1"/>
    <col min="5647" max="5647" width="9.140625" style="1"/>
    <col min="5648" max="5648" width="13" style="1" customWidth="1"/>
    <col min="5649" max="5649" width="9.140625" style="1"/>
    <col min="5650" max="5650" width="23.140625" style="1" customWidth="1"/>
    <col min="5651" max="5651" width="13.42578125" style="1" customWidth="1"/>
    <col min="5652" max="5890" width="9.140625" style="1"/>
    <col min="5891" max="5891" width="17.140625" style="1" customWidth="1"/>
    <col min="5892" max="5892" width="5.5703125" style="1" customWidth="1"/>
    <col min="5893" max="5893" width="28.85546875" style="1" customWidth="1"/>
    <col min="5894" max="5894" width="10.7109375" style="1" customWidth="1"/>
    <col min="5895" max="5895" width="11.7109375" style="1" bestFit="1" customWidth="1"/>
    <col min="5896" max="5896" width="11.28515625" style="1" customWidth="1"/>
    <col min="5897" max="5897" width="11.140625" style="1" customWidth="1"/>
    <col min="5898" max="5898" width="9.42578125" style="1" customWidth="1"/>
    <col min="5899" max="5899" width="14.28515625" style="1" bestFit="1" customWidth="1"/>
    <col min="5900" max="5900" width="15.28515625" style="1" customWidth="1"/>
    <col min="5901" max="5901" width="9.140625" style="1"/>
    <col min="5902" max="5902" width="13.7109375" style="1" customWidth="1"/>
    <col min="5903" max="5903" width="9.140625" style="1"/>
    <col min="5904" max="5904" width="13" style="1" customWidth="1"/>
    <col min="5905" max="5905" width="9.140625" style="1"/>
    <col min="5906" max="5906" width="23.140625" style="1" customWidth="1"/>
    <col min="5907" max="5907" width="13.42578125" style="1" customWidth="1"/>
    <col min="5908" max="6146" width="9.140625" style="1"/>
    <col min="6147" max="6147" width="17.140625" style="1" customWidth="1"/>
    <col min="6148" max="6148" width="5.5703125" style="1" customWidth="1"/>
    <col min="6149" max="6149" width="28.85546875" style="1" customWidth="1"/>
    <col min="6150" max="6150" width="10.7109375" style="1" customWidth="1"/>
    <col min="6151" max="6151" width="11.7109375" style="1" bestFit="1" customWidth="1"/>
    <col min="6152" max="6152" width="11.28515625" style="1" customWidth="1"/>
    <col min="6153" max="6153" width="11.140625" style="1" customWidth="1"/>
    <col min="6154" max="6154" width="9.42578125" style="1" customWidth="1"/>
    <col min="6155" max="6155" width="14.28515625" style="1" bestFit="1" customWidth="1"/>
    <col min="6156" max="6156" width="15.28515625" style="1" customWidth="1"/>
    <col min="6157" max="6157" width="9.140625" style="1"/>
    <col min="6158" max="6158" width="13.7109375" style="1" customWidth="1"/>
    <col min="6159" max="6159" width="9.140625" style="1"/>
    <col min="6160" max="6160" width="13" style="1" customWidth="1"/>
    <col min="6161" max="6161" width="9.140625" style="1"/>
    <col min="6162" max="6162" width="23.140625" style="1" customWidth="1"/>
    <col min="6163" max="6163" width="13.42578125" style="1" customWidth="1"/>
    <col min="6164" max="6402" width="9.140625" style="1"/>
    <col min="6403" max="6403" width="17.140625" style="1" customWidth="1"/>
    <col min="6404" max="6404" width="5.5703125" style="1" customWidth="1"/>
    <col min="6405" max="6405" width="28.85546875" style="1" customWidth="1"/>
    <col min="6406" max="6406" width="10.7109375" style="1" customWidth="1"/>
    <col min="6407" max="6407" width="11.7109375" style="1" bestFit="1" customWidth="1"/>
    <col min="6408" max="6408" width="11.28515625" style="1" customWidth="1"/>
    <col min="6409" max="6409" width="11.140625" style="1" customWidth="1"/>
    <col min="6410" max="6410" width="9.42578125" style="1" customWidth="1"/>
    <col min="6411" max="6411" width="14.28515625" style="1" bestFit="1" customWidth="1"/>
    <col min="6412" max="6412" width="15.28515625" style="1" customWidth="1"/>
    <col min="6413" max="6413" width="9.140625" style="1"/>
    <col min="6414" max="6414" width="13.7109375" style="1" customWidth="1"/>
    <col min="6415" max="6415" width="9.140625" style="1"/>
    <col min="6416" max="6416" width="13" style="1" customWidth="1"/>
    <col min="6417" max="6417" width="9.140625" style="1"/>
    <col min="6418" max="6418" width="23.140625" style="1" customWidth="1"/>
    <col min="6419" max="6419" width="13.42578125" style="1" customWidth="1"/>
    <col min="6420" max="6658" width="9.140625" style="1"/>
    <col min="6659" max="6659" width="17.140625" style="1" customWidth="1"/>
    <col min="6660" max="6660" width="5.5703125" style="1" customWidth="1"/>
    <col min="6661" max="6661" width="28.85546875" style="1" customWidth="1"/>
    <col min="6662" max="6662" width="10.7109375" style="1" customWidth="1"/>
    <col min="6663" max="6663" width="11.7109375" style="1" bestFit="1" customWidth="1"/>
    <col min="6664" max="6664" width="11.28515625" style="1" customWidth="1"/>
    <col min="6665" max="6665" width="11.140625" style="1" customWidth="1"/>
    <col min="6666" max="6666" width="9.42578125" style="1" customWidth="1"/>
    <col min="6667" max="6667" width="14.28515625" style="1" bestFit="1" customWidth="1"/>
    <col min="6668" max="6668" width="15.28515625" style="1" customWidth="1"/>
    <col min="6669" max="6669" width="9.140625" style="1"/>
    <col min="6670" max="6670" width="13.7109375" style="1" customWidth="1"/>
    <col min="6671" max="6671" width="9.140625" style="1"/>
    <col min="6672" max="6672" width="13" style="1" customWidth="1"/>
    <col min="6673" max="6673" width="9.140625" style="1"/>
    <col min="6674" max="6674" width="23.140625" style="1" customWidth="1"/>
    <col min="6675" max="6675" width="13.42578125" style="1" customWidth="1"/>
    <col min="6676" max="6914" width="9.140625" style="1"/>
    <col min="6915" max="6915" width="17.140625" style="1" customWidth="1"/>
    <col min="6916" max="6916" width="5.5703125" style="1" customWidth="1"/>
    <col min="6917" max="6917" width="28.85546875" style="1" customWidth="1"/>
    <col min="6918" max="6918" width="10.7109375" style="1" customWidth="1"/>
    <col min="6919" max="6919" width="11.7109375" style="1" bestFit="1" customWidth="1"/>
    <col min="6920" max="6920" width="11.28515625" style="1" customWidth="1"/>
    <col min="6921" max="6921" width="11.140625" style="1" customWidth="1"/>
    <col min="6922" max="6922" width="9.42578125" style="1" customWidth="1"/>
    <col min="6923" max="6923" width="14.28515625" style="1" bestFit="1" customWidth="1"/>
    <col min="6924" max="6924" width="15.28515625" style="1" customWidth="1"/>
    <col min="6925" max="6925" width="9.140625" style="1"/>
    <col min="6926" max="6926" width="13.7109375" style="1" customWidth="1"/>
    <col min="6927" max="6927" width="9.140625" style="1"/>
    <col min="6928" max="6928" width="13" style="1" customWidth="1"/>
    <col min="6929" max="6929" width="9.140625" style="1"/>
    <col min="6930" max="6930" width="23.140625" style="1" customWidth="1"/>
    <col min="6931" max="6931" width="13.42578125" style="1" customWidth="1"/>
    <col min="6932" max="7170" width="9.140625" style="1"/>
    <col min="7171" max="7171" width="17.140625" style="1" customWidth="1"/>
    <col min="7172" max="7172" width="5.5703125" style="1" customWidth="1"/>
    <col min="7173" max="7173" width="28.85546875" style="1" customWidth="1"/>
    <col min="7174" max="7174" width="10.7109375" style="1" customWidth="1"/>
    <col min="7175" max="7175" width="11.7109375" style="1" bestFit="1" customWidth="1"/>
    <col min="7176" max="7176" width="11.28515625" style="1" customWidth="1"/>
    <col min="7177" max="7177" width="11.140625" style="1" customWidth="1"/>
    <col min="7178" max="7178" width="9.42578125" style="1" customWidth="1"/>
    <col min="7179" max="7179" width="14.28515625" style="1" bestFit="1" customWidth="1"/>
    <col min="7180" max="7180" width="15.28515625" style="1" customWidth="1"/>
    <col min="7181" max="7181" width="9.140625" style="1"/>
    <col min="7182" max="7182" width="13.7109375" style="1" customWidth="1"/>
    <col min="7183" max="7183" width="9.140625" style="1"/>
    <col min="7184" max="7184" width="13" style="1" customWidth="1"/>
    <col min="7185" max="7185" width="9.140625" style="1"/>
    <col min="7186" max="7186" width="23.140625" style="1" customWidth="1"/>
    <col min="7187" max="7187" width="13.42578125" style="1" customWidth="1"/>
    <col min="7188" max="7426" width="9.140625" style="1"/>
    <col min="7427" max="7427" width="17.140625" style="1" customWidth="1"/>
    <col min="7428" max="7428" width="5.5703125" style="1" customWidth="1"/>
    <col min="7429" max="7429" width="28.85546875" style="1" customWidth="1"/>
    <col min="7430" max="7430" width="10.7109375" style="1" customWidth="1"/>
    <col min="7431" max="7431" width="11.7109375" style="1" bestFit="1" customWidth="1"/>
    <col min="7432" max="7432" width="11.28515625" style="1" customWidth="1"/>
    <col min="7433" max="7433" width="11.140625" style="1" customWidth="1"/>
    <col min="7434" max="7434" width="9.42578125" style="1" customWidth="1"/>
    <col min="7435" max="7435" width="14.28515625" style="1" bestFit="1" customWidth="1"/>
    <col min="7436" max="7436" width="15.28515625" style="1" customWidth="1"/>
    <col min="7437" max="7437" width="9.140625" style="1"/>
    <col min="7438" max="7438" width="13.7109375" style="1" customWidth="1"/>
    <col min="7439" max="7439" width="9.140625" style="1"/>
    <col min="7440" max="7440" width="13" style="1" customWidth="1"/>
    <col min="7441" max="7441" width="9.140625" style="1"/>
    <col min="7442" max="7442" width="23.140625" style="1" customWidth="1"/>
    <col min="7443" max="7443" width="13.42578125" style="1" customWidth="1"/>
    <col min="7444" max="7682" width="9.140625" style="1"/>
    <col min="7683" max="7683" width="17.140625" style="1" customWidth="1"/>
    <col min="7684" max="7684" width="5.5703125" style="1" customWidth="1"/>
    <col min="7685" max="7685" width="28.85546875" style="1" customWidth="1"/>
    <col min="7686" max="7686" width="10.7109375" style="1" customWidth="1"/>
    <col min="7687" max="7687" width="11.7109375" style="1" bestFit="1" customWidth="1"/>
    <col min="7688" max="7688" width="11.28515625" style="1" customWidth="1"/>
    <col min="7689" max="7689" width="11.140625" style="1" customWidth="1"/>
    <col min="7690" max="7690" width="9.42578125" style="1" customWidth="1"/>
    <col min="7691" max="7691" width="14.28515625" style="1" bestFit="1" customWidth="1"/>
    <col min="7692" max="7692" width="15.28515625" style="1" customWidth="1"/>
    <col min="7693" max="7693" width="9.140625" style="1"/>
    <col min="7694" max="7694" width="13.7109375" style="1" customWidth="1"/>
    <col min="7695" max="7695" width="9.140625" style="1"/>
    <col min="7696" max="7696" width="13" style="1" customWidth="1"/>
    <col min="7697" max="7697" width="9.140625" style="1"/>
    <col min="7698" max="7698" width="23.140625" style="1" customWidth="1"/>
    <col min="7699" max="7699" width="13.42578125" style="1" customWidth="1"/>
    <col min="7700" max="7938" width="9.140625" style="1"/>
    <col min="7939" max="7939" width="17.140625" style="1" customWidth="1"/>
    <col min="7940" max="7940" width="5.5703125" style="1" customWidth="1"/>
    <col min="7941" max="7941" width="28.85546875" style="1" customWidth="1"/>
    <col min="7942" max="7942" width="10.7109375" style="1" customWidth="1"/>
    <col min="7943" max="7943" width="11.7109375" style="1" bestFit="1" customWidth="1"/>
    <col min="7944" max="7944" width="11.28515625" style="1" customWidth="1"/>
    <col min="7945" max="7945" width="11.140625" style="1" customWidth="1"/>
    <col min="7946" max="7946" width="9.42578125" style="1" customWidth="1"/>
    <col min="7947" max="7947" width="14.28515625" style="1" bestFit="1" customWidth="1"/>
    <col min="7948" max="7948" width="15.28515625" style="1" customWidth="1"/>
    <col min="7949" max="7949" width="9.140625" style="1"/>
    <col min="7950" max="7950" width="13.7109375" style="1" customWidth="1"/>
    <col min="7951" max="7951" width="9.140625" style="1"/>
    <col min="7952" max="7952" width="13" style="1" customWidth="1"/>
    <col min="7953" max="7953" width="9.140625" style="1"/>
    <col min="7954" max="7954" width="23.140625" style="1" customWidth="1"/>
    <col min="7955" max="7955" width="13.42578125" style="1" customWidth="1"/>
    <col min="7956" max="8194" width="9.140625" style="1"/>
    <col min="8195" max="8195" width="17.140625" style="1" customWidth="1"/>
    <col min="8196" max="8196" width="5.5703125" style="1" customWidth="1"/>
    <col min="8197" max="8197" width="28.85546875" style="1" customWidth="1"/>
    <col min="8198" max="8198" width="10.7109375" style="1" customWidth="1"/>
    <col min="8199" max="8199" width="11.7109375" style="1" bestFit="1" customWidth="1"/>
    <col min="8200" max="8200" width="11.28515625" style="1" customWidth="1"/>
    <col min="8201" max="8201" width="11.140625" style="1" customWidth="1"/>
    <col min="8202" max="8202" width="9.42578125" style="1" customWidth="1"/>
    <col min="8203" max="8203" width="14.28515625" style="1" bestFit="1" customWidth="1"/>
    <col min="8204" max="8204" width="15.28515625" style="1" customWidth="1"/>
    <col min="8205" max="8205" width="9.140625" style="1"/>
    <col min="8206" max="8206" width="13.7109375" style="1" customWidth="1"/>
    <col min="8207" max="8207" width="9.140625" style="1"/>
    <col min="8208" max="8208" width="13" style="1" customWidth="1"/>
    <col min="8209" max="8209" width="9.140625" style="1"/>
    <col min="8210" max="8210" width="23.140625" style="1" customWidth="1"/>
    <col min="8211" max="8211" width="13.42578125" style="1" customWidth="1"/>
    <col min="8212" max="8450" width="9.140625" style="1"/>
    <col min="8451" max="8451" width="17.140625" style="1" customWidth="1"/>
    <col min="8452" max="8452" width="5.5703125" style="1" customWidth="1"/>
    <col min="8453" max="8453" width="28.85546875" style="1" customWidth="1"/>
    <col min="8454" max="8454" width="10.7109375" style="1" customWidth="1"/>
    <col min="8455" max="8455" width="11.7109375" style="1" bestFit="1" customWidth="1"/>
    <col min="8456" max="8456" width="11.28515625" style="1" customWidth="1"/>
    <col min="8457" max="8457" width="11.140625" style="1" customWidth="1"/>
    <col min="8458" max="8458" width="9.42578125" style="1" customWidth="1"/>
    <col min="8459" max="8459" width="14.28515625" style="1" bestFit="1" customWidth="1"/>
    <col min="8460" max="8460" width="15.28515625" style="1" customWidth="1"/>
    <col min="8461" max="8461" width="9.140625" style="1"/>
    <col min="8462" max="8462" width="13.7109375" style="1" customWidth="1"/>
    <col min="8463" max="8463" width="9.140625" style="1"/>
    <col min="8464" max="8464" width="13" style="1" customWidth="1"/>
    <col min="8465" max="8465" width="9.140625" style="1"/>
    <col min="8466" max="8466" width="23.140625" style="1" customWidth="1"/>
    <col min="8467" max="8467" width="13.42578125" style="1" customWidth="1"/>
    <col min="8468" max="8706" width="9.140625" style="1"/>
    <col min="8707" max="8707" width="17.140625" style="1" customWidth="1"/>
    <col min="8708" max="8708" width="5.5703125" style="1" customWidth="1"/>
    <col min="8709" max="8709" width="28.85546875" style="1" customWidth="1"/>
    <col min="8710" max="8710" width="10.7109375" style="1" customWidth="1"/>
    <col min="8711" max="8711" width="11.7109375" style="1" bestFit="1" customWidth="1"/>
    <col min="8712" max="8712" width="11.28515625" style="1" customWidth="1"/>
    <col min="8713" max="8713" width="11.140625" style="1" customWidth="1"/>
    <col min="8714" max="8714" width="9.42578125" style="1" customWidth="1"/>
    <col min="8715" max="8715" width="14.28515625" style="1" bestFit="1" customWidth="1"/>
    <col min="8716" max="8716" width="15.28515625" style="1" customWidth="1"/>
    <col min="8717" max="8717" width="9.140625" style="1"/>
    <col min="8718" max="8718" width="13.7109375" style="1" customWidth="1"/>
    <col min="8719" max="8719" width="9.140625" style="1"/>
    <col min="8720" max="8720" width="13" style="1" customWidth="1"/>
    <col min="8721" max="8721" width="9.140625" style="1"/>
    <col min="8722" max="8722" width="23.140625" style="1" customWidth="1"/>
    <col min="8723" max="8723" width="13.42578125" style="1" customWidth="1"/>
    <col min="8724" max="8962" width="9.140625" style="1"/>
    <col min="8963" max="8963" width="17.140625" style="1" customWidth="1"/>
    <col min="8964" max="8964" width="5.5703125" style="1" customWidth="1"/>
    <col min="8965" max="8965" width="28.85546875" style="1" customWidth="1"/>
    <col min="8966" max="8966" width="10.7109375" style="1" customWidth="1"/>
    <col min="8967" max="8967" width="11.7109375" style="1" bestFit="1" customWidth="1"/>
    <col min="8968" max="8968" width="11.28515625" style="1" customWidth="1"/>
    <col min="8969" max="8969" width="11.140625" style="1" customWidth="1"/>
    <col min="8970" max="8970" width="9.42578125" style="1" customWidth="1"/>
    <col min="8971" max="8971" width="14.28515625" style="1" bestFit="1" customWidth="1"/>
    <col min="8972" max="8972" width="15.28515625" style="1" customWidth="1"/>
    <col min="8973" max="8973" width="9.140625" style="1"/>
    <col min="8974" max="8974" width="13.7109375" style="1" customWidth="1"/>
    <col min="8975" max="8975" width="9.140625" style="1"/>
    <col min="8976" max="8976" width="13" style="1" customWidth="1"/>
    <col min="8977" max="8977" width="9.140625" style="1"/>
    <col min="8978" max="8978" width="23.140625" style="1" customWidth="1"/>
    <col min="8979" max="8979" width="13.42578125" style="1" customWidth="1"/>
    <col min="8980" max="9218" width="9.140625" style="1"/>
    <col min="9219" max="9219" width="17.140625" style="1" customWidth="1"/>
    <col min="9220" max="9220" width="5.5703125" style="1" customWidth="1"/>
    <col min="9221" max="9221" width="28.85546875" style="1" customWidth="1"/>
    <col min="9222" max="9222" width="10.7109375" style="1" customWidth="1"/>
    <col min="9223" max="9223" width="11.7109375" style="1" bestFit="1" customWidth="1"/>
    <col min="9224" max="9224" width="11.28515625" style="1" customWidth="1"/>
    <col min="9225" max="9225" width="11.140625" style="1" customWidth="1"/>
    <col min="9226" max="9226" width="9.42578125" style="1" customWidth="1"/>
    <col min="9227" max="9227" width="14.28515625" style="1" bestFit="1" customWidth="1"/>
    <col min="9228" max="9228" width="15.28515625" style="1" customWidth="1"/>
    <col min="9229" max="9229" width="9.140625" style="1"/>
    <col min="9230" max="9230" width="13.7109375" style="1" customWidth="1"/>
    <col min="9231" max="9231" width="9.140625" style="1"/>
    <col min="9232" max="9232" width="13" style="1" customWidth="1"/>
    <col min="9233" max="9233" width="9.140625" style="1"/>
    <col min="9234" max="9234" width="23.140625" style="1" customWidth="1"/>
    <col min="9235" max="9235" width="13.42578125" style="1" customWidth="1"/>
    <col min="9236" max="9474" width="9.140625" style="1"/>
    <col min="9475" max="9475" width="17.140625" style="1" customWidth="1"/>
    <col min="9476" max="9476" width="5.5703125" style="1" customWidth="1"/>
    <col min="9477" max="9477" width="28.85546875" style="1" customWidth="1"/>
    <col min="9478" max="9478" width="10.7109375" style="1" customWidth="1"/>
    <col min="9479" max="9479" width="11.7109375" style="1" bestFit="1" customWidth="1"/>
    <col min="9480" max="9480" width="11.28515625" style="1" customWidth="1"/>
    <col min="9481" max="9481" width="11.140625" style="1" customWidth="1"/>
    <col min="9482" max="9482" width="9.42578125" style="1" customWidth="1"/>
    <col min="9483" max="9483" width="14.28515625" style="1" bestFit="1" customWidth="1"/>
    <col min="9484" max="9484" width="15.28515625" style="1" customWidth="1"/>
    <col min="9485" max="9485" width="9.140625" style="1"/>
    <col min="9486" max="9486" width="13.7109375" style="1" customWidth="1"/>
    <col min="9487" max="9487" width="9.140625" style="1"/>
    <col min="9488" max="9488" width="13" style="1" customWidth="1"/>
    <col min="9489" max="9489" width="9.140625" style="1"/>
    <col min="9490" max="9490" width="23.140625" style="1" customWidth="1"/>
    <col min="9491" max="9491" width="13.42578125" style="1" customWidth="1"/>
    <col min="9492" max="9730" width="9.140625" style="1"/>
    <col min="9731" max="9731" width="17.140625" style="1" customWidth="1"/>
    <col min="9732" max="9732" width="5.5703125" style="1" customWidth="1"/>
    <col min="9733" max="9733" width="28.85546875" style="1" customWidth="1"/>
    <col min="9734" max="9734" width="10.7109375" style="1" customWidth="1"/>
    <col min="9735" max="9735" width="11.7109375" style="1" bestFit="1" customWidth="1"/>
    <col min="9736" max="9736" width="11.28515625" style="1" customWidth="1"/>
    <col min="9737" max="9737" width="11.140625" style="1" customWidth="1"/>
    <col min="9738" max="9738" width="9.42578125" style="1" customWidth="1"/>
    <col min="9739" max="9739" width="14.28515625" style="1" bestFit="1" customWidth="1"/>
    <col min="9740" max="9740" width="15.28515625" style="1" customWidth="1"/>
    <col min="9741" max="9741" width="9.140625" style="1"/>
    <col min="9742" max="9742" width="13.7109375" style="1" customWidth="1"/>
    <col min="9743" max="9743" width="9.140625" style="1"/>
    <col min="9744" max="9744" width="13" style="1" customWidth="1"/>
    <col min="9745" max="9745" width="9.140625" style="1"/>
    <col min="9746" max="9746" width="23.140625" style="1" customWidth="1"/>
    <col min="9747" max="9747" width="13.42578125" style="1" customWidth="1"/>
    <col min="9748" max="9986" width="9.140625" style="1"/>
    <col min="9987" max="9987" width="17.140625" style="1" customWidth="1"/>
    <col min="9988" max="9988" width="5.5703125" style="1" customWidth="1"/>
    <col min="9989" max="9989" width="28.85546875" style="1" customWidth="1"/>
    <col min="9990" max="9990" width="10.7109375" style="1" customWidth="1"/>
    <col min="9991" max="9991" width="11.7109375" style="1" bestFit="1" customWidth="1"/>
    <col min="9992" max="9992" width="11.28515625" style="1" customWidth="1"/>
    <col min="9993" max="9993" width="11.140625" style="1" customWidth="1"/>
    <col min="9994" max="9994" width="9.42578125" style="1" customWidth="1"/>
    <col min="9995" max="9995" width="14.28515625" style="1" bestFit="1" customWidth="1"/>
    <col min="9996" max="9996" width="15.28515625" style="1" customWidth="1"/>
    <col min="9997" max="9997" width="9.140625" style="1"/>
    <col min="9998" max="9998" width="13.7109375" style="1" customWidth="1"/>
    <col min="9999" max="9999" width="9.140625" style="1"/>
    <col min="10000" max="10000" width="13" style="1" customWidth="1"/>
    <col min="10001" max="10001" width="9.140625" style="1"/>
    <col min="10002" max="10002" width="23.140625" style="1" customWidth="1"/>
    <col min="10003" max="10003" width="13.42578125" style="1" customWidth="1"/>
    <col min="10004" max="10242" width="9.140625" style="1"/>
    <col min="10243" max="10243" width="17.140625" style="1" customWidth="1"/>
    <col min="10244" max="10244" width="5.5703125" style="1" customWidth="1"/>
    <col min="10245" max="10245" width="28.85546875" style="1" customWidth="1"/>
    <col min="10246" max="10246" width="10.7109375" style="1" customWidth="1"/>
    <col min="10247" max="10247" width="11.7109375" style="1" bestFit="1" customWidth="1"/>
    <col min="10248" max="10248" width="11.28515625" style="1" customWidth="1"/>
    <col min="10249" max="10249" width="11.140625" style="1" customWidth="1"/>
    <col min="10250" max="10250" width="9.42578125" style="1" customWidth="1"/>
    <col min="10251" max="10251" width="14.28515625" style="1" bestFit="1" customWidth="1"/>
    <col min="10252" max="10252" width="15.28515625" style="1" customWidth="1"/>
    <col min="10253" max="10253" width="9.140625" style="1"/>
    <col min="10254" max="10254" width="13.7109375" style="1" customWidth="1"/>
    <col min="10255" max="10255" width="9.140625" style="1"/>
    <col min="10256" max="10256" width="13" style="1" customWidth="1"/>
    <col min="10257" max="10257" width="9.140625" style="1"/>
    <col min="10258" max="10258" width="23.140625" style="1" customWidth="1"/>
    <col min="10259" max="10259" width="13.42578125" style="1" customWidth="1"/>
    <col min="10260" max="10498" width="9.140625" style="1"/>
    <col min="10499" max="10499" width="17.140625" style="1" customWidth="1"/>
    <col min="10500" max="10500" width="5.5703125" style="1" customWidth="1"/>
    <col min="10501" max="10501" width="28.85546875" style="1" customWidth="1"/>
    <col min="10502" max="10502" width="10.7109375" style="1" customWidth="1"/>
    <col min="10503" max="10503" width="11.7109375" style="1" bestFit="1" customWidth="1"/>
    <col min="10504" max="10504" width="11.28515625" style="1" customWidth="1"/>
    <col min="10505" max="10505" width="11.140625" style="1" customWidth="1"/>
    <col min="10506" max="10506" width="9.42578125" style="1" customWidth="1"/>
    <col min="10507" max="10507" width="14.28515625" style="1" bestFit="1" customWidth="1"/>
    <col min="10508" max="10508" width="15.28515625" style="1" customWidth="1"/>
    <col min="10509" max="10509" width="9.140625" style="1"/>
    <col min="10510" max="10510" width="13.7109375" style="1" customWidth="1"/>
    <col min="10511" max="10511" width="9.140625" style="1"/>
    <col min="10512" max="10512" width="13" style="1" customWidth="1"/>
    <col min="10513" max="10513" width="9.140625" style="1"/>
    <col min="10514" max="10514" width="23.140625" style="1" customWidth="1"/>
    <col min="10515" max="10515" width="13.42578125" style="1" customWidth="1"/>
    <col min="10516" max="10754" width="9.140625" style="1"/>
    <col min="10755" max="10755" width="17.140625" style="1" customWidth="1"/>
    <col min="10756" max="10756" width="5.5703125" style="1" customWidth="1"/>
    <col min="10757" max="10757" width="28.85546875" style="1" customWidth="1"/>
    <col min="10758" max="10758" width="10.7109375" style="1" customWidth="1"/>
    <col min="10759" max="10759" width="11.7109375" style="1" bestFit="1" customWidth="1"/>
    <col min="10760" max="10760" width="11.28515625" style="1" customWidth="1"/>
    <col min="10761" max="10761" width="11.140625" style="1" customWidth="1"/>
    <col min="10762" max="10762" width="9.42578125" style="1" customWidth="1"/>
    <col min="10763" max="10763" width="14.28515625" style="1" bestFit="1" customWidth="1"/>
    <col min="10764" max="10764" width="15.28515625" style="1" customWidth="1"/>
    <col min="10765" max="10765" width="9.140625" style="1"/>
    <col min="10766" max="10766" width="13.7109375" style="1" customWidth="1"/>
    <col min="10767" max="10767" width="9.140625" style="1"/>
    <col min="10768" max="10768" width="13" style="1" customWidth="1"/>
    <col min="10769" max="10769" width="9.140625" style="1"/>
    <col min="10770" max="10770" width="23.140625" style="1" customWidth="1"/>
    <col min="10771" max="10771" width="13.42578125" style="1" customWidth="1"/>
    <col min="10772" max="11010" width="9.140625" style="1"/>
    <col min="11011" max="11011" width="17.140625" style="1" customWidth="1"/>
    <col min="11012" max="11012" width="5.5703125" style="1" customWidth="1"/>
    <col min="11013" max="11013" width="28.85546875" style="1" customWidth="1"/>
    <col min="11014" max="11014" width="10.7109375" style="1" customWidth="1"/>
    <col min="11015" max="11015" width="11.7109375" style="1" bestFit="1" customWidth="1"/>
    <col min="11016" max="11016" width="11.28515625" style="1" customWidth="1"/>
    <col min="11017" max="11017" width="11.140625" style="1" customWidth="1"/>
    <col min="11018" max="11018" width="9.42578125" style="1" customWidth="1"/>
    <col min="11019" max="11019" width="14.28515625" style="1" bestFit="1" customWidth="1"/>
    <col min="11020" max="11020" width="15.28515625" style="1" customWidth="1"/>
    <col min="11021" max="11021" width="9.140625" style="1"/>
    <col min="11022" max="11022" width="13.7109375" style="1" customWidth="1"/>
    <col min="11023" max="11023" width="9.140625" style="1"/>
    <col min="11024" max="11024" width="13" style="1" customWidth="1"/>
    <col min="11025" max="11025" width="9.140625" style="1"/>
    <col min="11026" max="11026" width="23.140625" style="1" customWidth="1"/>
    <col min="11027" max="11027" width="13.42578125" style="1" customWidth="1"/>
    <col min="11028" max="11266" width="9.140625" style="1"/>
    <col min="11267" max="11267" width="17.140625" style="1" customWidth="1"/>
    <col min="11268" max="11268" width="5.5703125" style="1" customWidth="1"/>
    <col min="11269" max="11269" width="28.85546875" style="1" customWidth="1"/>
    <col min="11270" max="11270" width="10.7109375" style="1" customWidth="1"/>
    <col min="11271" max="11271" width="11.7109375" style="1" bestFit="1" customWidth="1"/>
    <col min="11272" max="11272" width="11.28515625" style="1" customWidth="1"/>
    <col min="11273" max="11273" width="11.140625" style="1" customWidth="1"/>
    <col min="11274" max="11274" width="9.42578125" style="1" customWidth="1"/>
    <col min="11275" max="11275" width="14.28515625" style="1" bestFit="1" customWidth="1"/>
    <col min="11276" max="11276" width="15.28515625" style="1" customWidth="1"/>
    <col min="11277" max="11277" width="9.140625" style="1"/>
    <col min="11278" max="11278" width="13.7109375" style="1" customWidth="1"/>
    <col min="11279" max="11279" width="9.140625" style="1"/>
    <col min="11280" max="11280" width="13" style="1" customWidth="1"/>
    <col min="11281" max="11281" width="9.140625" style="1"/>
    <col min="11282" max="11282" width="23.140625" style="1" customWidth="1"/>
    <col min="11283" max="11283" width="13.42578125" style="1" customWidth="1"/>
    <col min="11284" max="11522" width="9.140625" style="1"/>
    <col min="11523" max="11523" width="17.140625" style="1" customWidth="1"/>
    <col min="11524" max="11524" width="5.5703125" style="1" customWidth="1"/>
    <col min="11525" max="11525" width="28.85546875" style="1" customWidth="1"/>
    <col min="11526" max="11526" width="10.7109375" style="1" customWidth="1"/>
    <col min="11527" max="11527" width="11.7109375" style="1" bestFit="1" customWidth="1"/>
    <col min="11528" max="11528" width="11.28515625" style="1" customWidth="1"/>
    <col min="11529" max="11529" width="11.140625" style="1" customWidth="1"/>
    <col min="11530" max="11530" width="9.42578125" style="1" customWidth="1"/>
    <col min="11531" max="11531" width="14.28515625" style="1" bestFit="1" customWidth="1"/>
    <col min="11532" max="11532" width="15.28515625" style="1" customWidth="1"/>
    <col min="11533" max="11533" width="9.140625" style="1"/>
    <col min="11534" max="11534" width="13.7109375" style="1" customWidth="1"/>
    <col min="11535" max="11535" width="9.140625" style="1"/>
    <col min="11536" max="11536" width="13" style="1" customWidth="1"/>
    <col min="11537" max="11537" width="9.140625" style="1"/>
    <col min="11538" max="11538" width="23.140625" style="1" customWidth="1"/>
    <col min="11539" max="11539" width="13.42578125" style="1" customWidth="1"/>
    <col min="11540" max="11778" width="9.140625" style="1"/>
    <col min="11779" max="11779" width="17.140625" style="1" customWidth="1"/>
    <col min="11780" max="11780" width="5.5703125" style="1" customWidth="1"/>
    <col min="11781" max="11781" width="28.85546875" style="1" customWidth="1"/>
    <col min="11782" max="11782" width="10.7109375" style="1" customWidth="1"/>
    <col min="11783" max="11783" width="11.7109375" style="1" bestFit="1" customWidth="1"/>
    <col min="11784" max="11784" width="11.28515625" style="1" customWidth="1"/>
    <col min="11785" max="11785" width="11.140625" style="1" customWidth="1"/>
    <col min="11786" max="11786" width="9.42578125" style="1" customWidth="1"/>
    <col min="11787" max="11787" width="14.28515625" style="1" bestFit="1" customWidth="1"/>
    <col min="11788" max="11788" width="15.28515625" style="1" customWidth="1"/>
    <col min="11789" max="11789" width="9.140625" style="1"/>
    <col min="11790" max="11790" width="13.7109375" style="1" customWidth="1"/>
    <col min="11791" max="11791" width="9.140625" style="1"/>
    <col min="11792" max="11792" width="13" style="1" customWidth="1"/>
    <col min="11793" max="11793" width="9.140625" style="1"/>
    <col min="11794" max="11794" width="23.140625" style="1" customWidth="1"/>
    <col min="11795" max="11795" width="13.42578125" style="1" customWidth="1"/>
    <col min="11796" max="12034" width="9.140625" style="1"/>
    <col min="12035" max="12035" width="17.140625" style="1" customWidth="1"/>
    <col min="12036" max="12036" width="5.5703125" style="1" customWidth="1"/>
    <col min="12037" max="12037" width="28.85546875" style="1" customWidth="1"/>
    <col min="12038" max="12038" width="10.7109375" style="1" customWidth="1"/>
    <col min="12039" max="12039" width="11.7109375" style="1" bestFit="1" customWidth="1"/>
    <col min="12040" max="12040" width="11.28515625" style="1" customWidth="1"/>
    <col min="12041" max="12041" width="11.140625" style="1" customWidth="1"/>
    <col min="12042" max="12042" width="9.42578125" style="1" customWidth="1"/>
    <col min="12043" max="12043" width="14.28515625" style="1" bestFit="1" customWidth="1"/>
    <col min="12044" max="12044" width="15.28515625" style="1" customWidth="1"/>
    <col min="12045" max="12045" width="9.140625" style="1"/>
    <col min="12046" max="12046" width="13.7109375" style="1" customWidth="1"/>
    <col min="12047" max="12047" width="9.140625" style="1"/>
    <col min="12048" max="12048" width="13" style="1" customWidth="1"/>
    <col min="12049" max="12049" width="9.140625" style="1"/>
    <col min="12050" max="12050" width="23.140625" style="1" customWidth="1"/>
    <col min="12051" max="12051" width="13.42578125" style="1" customWidth="1"/>
    <col min="12052" max="12290" width="9.140625" style="1"/>
    <col min="12291" max="12291" width="17.140625" style="1" customWidth="1"/>
    <col min="12292" max="12292" width="5.5703125" style="1" customWidth="1"/>
    <col min="12293" max="12293" width="28.85546875" style="1" customWidth="1"/>
    <col min="12294" max="12294" width="10.7109375" style="1" customWidth="1"/>
    <col min="12295" max="12295" width="11.7109375" style="1" bestFit="1" customWidth="1"/>
    <col min="12296" max="12296" width="11.28515625" style="1" customWidth="1"/>
    <col min="12297" max="12297" width="11.140625" style="1" customWidth="1"/>
    <col min="12298" max="12298" width="9.42578125" style="1" customWidth="1"/>
    <col min="12299" max="12299" width="14.28515625" style="1" bestFit="1" customWidth="1"/>
    <col min="12300" max="12300" width="15.28515625" style="1" customWidth="1"/>
    <col min="12301" max="12301" width="9.140625" style="1"/>
    <col min="12302" max="12302" width="13.7109375" style="1" customWidth="1"/>
    <col min="12303" max="12303" width="9.140625" style="1"/>
    <col min="12304" max="12304" width="13" style="1" customWidth="1"/>
    <col min="12305" max="12305" width="9.140625" style="1"/>
    <col min="12306" max="12306" width="23.140625" style="1" customWidth="1"/>
    <col min="12307" max="12307" width="13.42578125" style="1" customWidth="1"/>
    <col min="12308" max="12546" width="9.140625" style="1"/>
    <col min="12547" max="12547" width="17.140625" style="1" customWidth="1"/>
    <col min="12548" max="12548" width="5.5703125" style="1" customWidth="1"/>
    <col min="12549" max="12549" width="28.85546875" style="1" customWidth="1"/>
    <col min="12550" max="12550" width="10.7109375" style="1" customWidth="1"/>
    <col min="12551" max="12551" width="11.7109375" style="1" bestFit="1" customWidth="1"/>
    <col min="12552" max="12552" width="11.28515625" style="1" customWidth="1"/>
    <col min="12553" max="12553" width="11.140625" style="1" customWidth="1"/>
    <col min="12554" max="12554" width="9.42578125" style="1" customWidth="1"/>
    <col min="12555" max="12555" width="14.28515625" style="1" bestFit="1" customWidth="1"/>
    <col min="12556" max="12556" width="15.28515625" style="1" customWidth="1"/>
    <col min="12557" max="12557" width="9.140625" style="1"/>
    <col min="12558" max="12558" width="13.7109375" style="1" customWidth="1"/>
    <col min="12559" max="12559" width="9.140625" style="1"/>
    <col min="12560" max="12560" width="13" style="1" customWidth="1"/>
    <col min="12561" max="12561" width="9.140625" style="1"/>
    <col min="12562" max="12562" width="23.140625" style="1" customWidth="1"/>
    <col min="12563" max="12563" width="13.42578125" style="1" customWidth="1"/>
    <col min="12564" max="12802" width="9.140625" style="1"/>
    <col min="12803" max="12803" width="17.140625" style="1" customWidth="1"/>
    <col min="12804" max="12804" width="5.5703125" style="1" customWidth="1"/>
    <col min="12805" max="12805" width="28.85546875" style="1" customWidth="1"/>
    <col min="12806" max="12806" width="10.7109375" style="1" customWidth="1"/>
    <col min="12807" max="12807" width="11.7109375" style="1" bestFit="1" customWidth="1"/>
    <col min="12808" max="12808" width="11.28515625" style="1" customWidth="1"/>
    <col min="12809" max="12809" width="11.140625" style="1" customWidth="1"/>
    <col min="12810" max="12810" width="9.42578125" style="1" customWidth="1"/>
    <col min="12811" max="12811" width="14.28515625" style="1" bestFit="1" customWidth="1"/>
    <col min="12812" max="12812" width="15.28515625" style="1" customWidth="1"/>
    <col min="12813" max="12813" width="9.140625" style="1"/>
    <col min="12814" max="12814" width="13.7109375" style="1" customWidth="1"/>
    <col min="12815" max="12815" width="9.140625" style="1"/>
    <col min="12816" max="12816" width="13" style="1" customWidth="1"/>
    <col min="12817" max="12817" width="9.140625" style="1"/>
    <col min="12818" max="12818" width="23.140625" style="1" customWidth="1"/>
    <col min="12819" max="12819" width="13.42578125" style="1" customWidth="1"/>
    <col min="12820" max="13058" width="9.140625" style="1"/>
    <col min="13059" max="13059" width="17.140625" style="1" customWidth="1"/>
    <col min="13060" max="13060" width="5.5703125" style="1" customWidth="1"/>
    <col min="13061" max="13061" width="28.85546875" style="1" customWidth="1"/>
    <col min="13062" max="13062" width="10.7109375" style="1" customWidth="1"/>
    <col min="13063" max="13063" width="11.7109375" style="1" bestFit="1" customWidth="1"/>
    <col min="13064" max="13064" width="11.28515625" style="1" customWidth="1"/>
    <col min="13065" max="13065" width="11.140625" style="1" customWidth="1"/>
    <col min="13066" max="13066" width="9.42578125" style="1" customWidth="1"/>
    <col min="13067" max="13067" width="14.28515625" style="1" bestFit="1" customWidth="1"/>
    <col min="13068" max="13068" width="15.28515625" style="1" customWidth="1"/>
    <col min="13069" max="13069" width="9.140625" style="1"/>
    <col min="13070" max="13070" width="13.7109375" style="1" customWidth="1"/>
    <col min="13071" max="13071" width="9.140625" style="1"/>
    <col min="13072" max="13072" width="13" style="1" customWidth="1"/>
    <col min="13073" max="13073" width="9.140625" style="1"/>
    <col min="13074" max="13074" width="23.140625" style="1" customWidth="1"/>
    <col min="13075" max="13075" width="13.42578125" style="1" customWidth="1"/>
    <col min="13076" max="13314" width="9.140625" style="1"/>
    <col min="13315" max="13315" width="17.140625" style="1" customWidth="1"/>
    <col min="13316" max="13316" width="5.5703125" style="1" customWidth="1"/>
    <col min="13317" max="13317" width="28.85546875" style="1" customWidth="1"/>
    <col min="13318" max="13318" width="10.7109375" style="1" customWidth="1"/>
    <col min="13319" max="13319" width="11.7109375" style="1" bestFit="1" customWidth="1"/>
    <col min="13320" max="13320" width="11.28515625" style="1" customWidth="1"/>
    <col min="13321" max="13321" width="11.140625" style="1" customWidth="1"/>
    <col min="13322" max="13322" width="9.42578125" style="1" customWidth="1"/>
    <col min="13323" max="13323" width="14.28515625" style="1" bestFit="1" customWidth="1"/>
    <col min="13324" max="13324" width="15.28515625" style="1" customWidth="1"/>
    <col min="13325" max="13325" width="9.140625" style="1"/>
    <col min="13326" max="13326" width="13.7109375" style="1" customWidth="1"/>
    <col min="13327" max="13327" width="9.140625" style="1"/>
    <col min="13328" max="13328" width="13" style="1" customWidth="1"/>
    <col min="13329" max="13329" width="9.140625" style="1"/>
    <col min="13330" max="13330" width="23.140625" style="1" customWidth="1"/>
    <col min="13331" max="13331" width="13.42578125" style="1" customWidth="1"/>
    <col min="13332" max="13570" width="9.140625" style="1"/>
    <col min="13571" max="13571" width="17.140625" style="1" customWidth="1"/>
    <col min="13572" max="13572" width="5.5703125" style="1" customWidth="1"/>
    <col min="13573" max="13573" width="28.85546875" style="1" customWidth="1"/>
    <col min="13574" max="13574" width="10.7109375" style="1" customWidth="1"/>
    <col min="13575" max="13575" width="11.7109375" style="1" bestFit="1" customWidth="1"/>
    <col min="13576" max="13576" width="11.28515625" style="1" customWidth="1"/>
    <col min="13577" max="13577" width="11.140625" style="1" customWidth="1"/>
    <col min="13578" max="13578" width="9.42578125" style="1" customWidth="1"/>
    <col min="13579" max="13579" width="14.28515625" style="1" bestFit="1" customWidth="1"/>
    <col min="13580" max="13580" width="15.28515625" style="1" customWidth="1"/>
    <col min="13581" max="13581" width="9.140625" style="1"/>
    <col min="13582" max="13582" width="13.7109375" style="1" customWidth="1"/>
    <col min="13583" max="13583" width="9.140625" style="1"/>
    <col min="13584" max="13584" width="13" style="1" customWidth="1"/>
    <col min="13585" max="13585" width="9.140625" style="1"/>
    <col min="13586" max="13586" width="23.140625" style="1" customWidth="1"/>
    <col min="13587" max="13587" width="13.42578125" style="1" customWidth="1"/>
    <col min="13588" max="13826" width="9.140625" style="1"/>
    <col min="13827" max="13827" width="17.140625" style="1" customWidth="1"/>
    <col min="13828" max="13828" width="5.5703125" style="1" customWidth="1"/>
    <col min="13829" max="13829" width="28.85546875" style="1" customWidth="1"/>
    <col min="13830" max="13830" width="10.7109375" style="1" customWidth="1"/>
    <col min="13831" max="13831" width="11.7109375" style="1" bestFit="1" customWidth="1"/>
    <col min="13832" max="13832" width="11.28515625" style="1" customWidth="1"/>
    <col min="13833" max="13833" width="11.140625" style="1" customWidth="1"/>
    <col min="13834" max="13834" width="9.42578125" style="1" customWidth="1"/>
    <col min="13835" max="13835" width="14.28515625" style="1" bestFit="1" customWidth="1"/>
    <col min="13836" max="13836" width="15.28515625" style="1" customWidth="1"/>
    <col min="13837" max="13837" width="9.140625" style="1"/>
    <col min="13838" max="13838" width="13.7109375" style="1" customWidth="1"/>
    <col min="13839" max="13839" width="9.140625" style="1"/>
    <col min="13840" max="13840" width="13" style="1" customWidth="1"/>
    <col min="13841" max="13841" width="9.140625" style="1"/>
    <col min="13842" max="13842" width="23.140625" style="1" customWidth="1"/>
    <col min="13843" max="13843" width="13.42578125" style="1" customWidth="1"/>
    <col min="13844" max="14082" width="9.140625" style="1"/>
    <col min="14083" max="14083" width="17.140625" style="1" customWidth="1"/>
    <col min="14084" max="14084" width="5.5703125" style="1" customWidth="1"/>
    <col min="14085" max="14085" width="28.85546875" style="1" customWidth="1"/>
    <col min="14086" max="14086" width="10.7109375" style="1" customWidth="1"/>
    <col min="14087" max="14087" width="11.7109375" style="1" bestFit="1" customWidth="1"/>
    <col min="14088" max="14088" width="11.28515625" style="1" customWidth="1"/>
    <col min="14089" max="14089" width="11.140625" style="1" customWidth="1"/>
    <col min="14090" max="14090" width="9.42578125" style="1" customWidth="1"/>
    <col min="14091" max="14091" width="14.28515625" style="1" bestFit="1" customWidth="1"/>
    <col min="14092" max="14092" width="15.28515625" style="1" customWidth="1"/>
    <col min="14093" max="14093" width="9.140625" style="1"/>
    <col min="14094" max="14094" width="13.7109375" style="1" customWidth="1"/>
    <col min="14095" max="14095" width="9.140625" style="1"/>
    <col min="14096" max="14096" width="13" style="1" customWidth="1"/>
    <col min="14097" max="14097" width="9.140625" style="1"/>
    <col min="14098" max="14098" width="23.140625" style="1" customWidth="1"/>
    <col min="14099" max="14099" width="13.42578125" style="1" customWidth="1"/>
    <col min="14100" max="14338" width="9.140625" style="1"/>
    <col min="14339" max="14339" width="17.140625" style="1" customWidth="1"/>
    <col min="14340" max="14340" width="5.5703125" style="1" customWidth="1"/>
    <col min="14341" max="14341" width="28.85546875" style="1" customWidth="1"/>
    <col min="14342" max="14342" width="10.7109375" style="1" customWidth="1"/>
    <col min="14343" max="14343" width="11.7109375" style="1" bestFit="1" customWidth="1"/>
    <col min="14344" max="14344" width="11.28515625" style="1" customWidth="1"/>
    <col min="14345" max="14345" width="11.140625" style="1" customWidth="1"/>
    <col min="14346" max="14346" width="9.42578125" style="1" customWidth="1"/>
    <col min="14347" max="14347" width="14.28515625" style="1" bestFit="1" customWidth="1"/>
    <col min="14348" max="14348" width="15.28515625" style="1" customWidth="1"/>
    <col min="14349" max="14349" width="9.140625" style="1"/>
    <col min="14350" max="14350" width="13.7109375" style="1" customWidth="1"/>
    <col min="14351" max="14351" width="9.140625" style="1"/>
    <col min="14352" max="14352" width="13" style="1" customWidth="1"/>
    <col min="14353" max="14353" width="9.140625" style="1"/>
    <col min="14354" max="14354" width="23.140625" style="1" customWidth="1"/>
    <col min="14355" max="14355" width="13.42578125" style="1" customWidth="1"/>
    <col min="14356" max="14594" width="9.140625" style="1"/>
    <col min="14595" max="14595" width="17.140625" style="1" customWidth="1"/>
    <col min="14596" max="14596" width="5.5703125" style="1" customWidth="1"/>
    <col min="14597" max="14597" width="28.85546875" style="1" customWidth="1"/>
    <col min="14598" max="14598" width="10.7109375" style="1" customWidth="1"/>
    <col min="14599" max="14599" width="11.7109375" style="1" bestFit="1" customWidth="1"/>
    <col min="14600" max="14600" width="11.28515625" style="1" customWidth="1"/>
    <col min="14601" max="14601" width="11.140625" style="1" customWidth="1"/>
    <col min="14602" max="14602" width="9.42578125" style="1" customWidth="1"/>
    <col min="14603" max="14603" width="14.28515625" style="1" bestFit="1" customWidth="1"/>
    <col min="14604" max="14604" width="15.28515625" style="1" customWidth="1"/>
    <col min="14605" max="14605" width="9.140625" style="1"/>
    <col min="14606" max="14606" width="13.7109375" style="1" customWidth="1"/>
    <col min="14607" max="14607" width="9.140625" style="1"/>
    <col min="14608" max="14608" width="13" style="1" customWidth="1"/>
    <col min="14609" max="14609" width="9.140625" style="1"/>
    <col min="14610" max="14610" width="23.140625" style="1" customWidth="1"/>
    <col min="14611" max="14611" width="13.42578125" style="1" customWidth="1"/>
    <col min="14612" max="14850" width="9.140625" style="1"/>
    <col min="14851" max="14851" width="17.140625" style="1" customWidth="1"/>
    <col min="14852" max="14852" width="5.5703125" style="1" customWidth="1"/>
    <col min="14853" max="14853" width="28.85546875" style="1" customWidth="1"/>
    <col min="14854" max="14854" width="10.7109375" style="1" customWidth="1"/>
    <col min="14855" max="14855" width="11.7109375" style="1" bestFit="1" customWidth="1"/>
    <col min="14856" max="14856" width="11.28515625" style="1" customWidth="1"/>
    <col min="14857" max="14857" width="11.140625" style="1" customWidth="1"/>
    <col min="14858" max="14858" width="9.42578125" style="1" customWidth="1"/>
    <col min="14859" max="14859" width="14.28515625" style="1" bestFit="1" customWidth="1"/>
    <col min="14860" max="14860" width="15.28515625" style="1" customWidth="1"/>
    <col min="14861" max="14861" width="9.140625" style="1"/>
    <col min="14862" max="14862" width="13.7109375" style="1" customWidth="1"/>
    <col min="14863" max="14863" width="9.140625" style="1"/>
    <col min="14864" max="14864" width="13" style="1" customWidth="1"/>
    <col min="14865" max="14865" width="9.140625" style="1"/>
    <col min="14866" max="14866" width="23.140625" style="1" customWidth="1"/>
    <col min="14867" max="14867" width="13.42578125" style="1" customWidth="1"/>
    <col min="14868" max="15106" width="9.140625" style="1"/>
    <col min="15107" max="15107" width="17.140625" style="1" customWidth="1"/>
    <col min="15108" max="15108" width="5.5703125" style="1" customWidth="1"/>
    <col min="15109" max="15109" width="28.85546875" style="1" customWidth="1"/>
    <col min="15110" max="15110" width="10.7109375" style="1" customWidth="1"/>
    <col min="15111" max="15111" width="11.7109375" style="1" bestFit="1" customWidth="1"/>
    <col min="15112" max="15112" width="11.28515625" style="1" customWidth="1"/>
    <col min="15113" max="15113" width="11.140625" style="1" customWidth="1"/>
    <col min="15114" max="15114" width="9.42578125" style="1" customWidth="1"/>
    <col min="15115" max="15115" width="14.28515625" style="1" bestFit="1" customWidth="1"/>
    <col min="15116" max="15116" width="15.28515625" style="1" customWidth="1"/>
    <col min="15117" max="15117" width="9.140625" style="1"/>
    <col min="15118" max="15118" width="13.7109375" style="1" customWidth="1"/>
    <col min="15119" max="15119" width="9.140625" style="1"/>
    <col min="15120" max="15120" width="13" style="1" customWidth="1"/>
    <col min="15121" max="15121" width="9.140625" style="1"/>
    <col min="15122" max="15122" width="23.140625" style="1" customWidth="1"/>
    <col min="15123" max="15123" width="13.42578125" style="1" customWidth="1"/>
    <col min="15124" max="15362" width="9.140625" style="1"/>
    <col min="15363" max="15363" width="17.140625" style="1" customWidth="1"/>
    <col min="15364" max="15364" width="5.5703125" style="1" customWidth="1"/>
    <col min="15365" max="15365" width="28.85546875" style="1" customWidth="1"/>
    <col min="15366" max="15366" width="10.7109375" style="1" customWidth="1"/>
    <col min="15367" max="15367" width="11.7109375" style="1" bestFit="1" customWidth="1"/>
    <col min="15368" max="15368" width="11.28515625" style="1" customWidth="1"/>
    <col min="15369" max="15369" width="11.140625" style="1" customWidth="1"/>
    <col min="15370" max="15370" width="9.42578125" style="1" customWidth="1"/>
    <col min="15371" max="15371" width="14.28515625" style="1" bestFit="1" customWidth="1"/>
    <col min="15372" max="15372" width="15.28515625" style="1" customWidth="1"/>
    <col min="15373" max="15373" width="9.140625" style="1"/>
    <col min="15374" max="15374" width="13.7109375" style="1" customWidth="1"/>
    <col min="15375" max="15375" width="9.140625" style="1"/>
    <col min="15376" max="15376" width="13" style="1" customWidth="1"/>
    <col min="15377" max="15377" width="9.140625" style="1"/>
    <col min="15378" max="15378" width="23.140625" style="1" customWidth="1"/>
    <col min="15379" max="15379" width="13.42578125" style="1" customWidth="1"/>
    <col min="15380" max="15618" width="9.140625" style="1"/>
    <col min="15619" max="15619" width="17.140625" style="1" customWidth="1"/>
    <col min="15620" max="15620" width="5.5703125" style="1" customWidth="1"/>
    <col min="15621" max="15621" width="28.85546875" style="1" customWidth="1"/>
    <col min="15622" max="15622" width="10.7109375" style="1" customWidth="1"/>
    <col min="15623" max="15623" width="11.7109375" style="1" bestFit="1" customWidth="1"/>
    <col min="15624" max="15624" width="11.28515625" style="1" customWidth="1"/>
    <col min="15625" max="15625" width="11.140625" style="1" customWidth="1"/>
    <col min="15626" max="15626" width="9.42578125" style="1" customWidth="1"/>
    <col min="15627" max="15627" width="14.28515625" style="1" bestFit="1" customWidth="1"/>
    <col min="15628" max="15628" width="15.28515625" style="1" customWidth="1"/>
    <col min="15629" max="15629" width="9.140625" style="1"/>
    <col min="15630" max="15630" width="13.7109375" style="1" customWidth="1"/>
    <col min="15631" max="15631" width="9.140625" style="1"/>
    <col min="15632" max="15632" width="13" style="1" customWidth="1"/>
    <col min="15633" max="15633" width="9.140625" style="1"/>
    <col min="15634" max="15634" width="23.140625" style="1" customWidth="1"/>
    <col min="15635" max="15635" width="13.42578125" style="1" customWidth="1"/>
    <col min="15636" max="15874" width="9.140625" style="1"/>
    <col min="15875" max="15875" width="17.140625" style="1" customWidth="1"/>
    <col min="15876" max="15876" width="5.5703125" style="1" customWidth="1"/>
    <col min="15877" max="15877" width="28.85546875" style="1" customWidth="1"/>
    <col min="15878" max="15878" width="10.7109375" style="1" customWidth="1"/>
    <col min="15879" max="15879" width="11.7109375" style="1" bestFit="1" customWidth="1"/>
    <col min="15880" max="15880" width="11.28515625" style="1" customWidth="1"/>
    <col min="15881" max="15881" width="11.140625" style="1" customWidth="1"/>
    <col min="15882" max="15882" width="9.42578125" style="1" customWidth="1"/>
    <col min="15883" max="15883" width="14.28515625" style="1" bestFit="1" customWidth="1"/>
    <col min="15884" max="15884" width="15.28515625" style="1" customWidth="1"/>
    <col min="15885" max="15885" width="9.140625" style="1"/>
    <col min="15886" max="15886" width="13.7109375" style="1" customWidth="1"/>
    <col min="15887" max="15887" width="9.140625" style="1"/>
    <col min="15888" max="15888" width="13" style="1" customWidth="1"/>
    <col min="15889" max="15889" width="9.140625" style="1"/>
    <col min="15890" max="15890" width="23.140625" style="1" customWidth="1"/>
    <col min="15891" max="15891" width="13.42578125" style="1" customWidth="1"/>
    <col min="15892" max="16130" width="9.140625" style="1"/>
    <col min="16131" max="16131" width="17.140625" style="1" customWidth="1"/>
    <col min="16132" max="16132" width="5.5703125" style="1" customWidth="1"/>
    <col min="16133" max="16133" width="28.85546875" style="1" customWidth="1"/>
    <col min="16134" max="16134" width="10.7109375" style="1" customWidth="1"/>
    <col min="16135" max="16135" width="11.7109375" style="1" bestFit="1" customWidth="1"/>
    <col min="16136" max="16136" width="11.28515625" style="1" customWidth="1"/>
    <col min="16137" max="16137" width="11.140625" style="1" customWidth="1"/>
    <col min="16138" max="16138" width="9.42578125" style="1" customWidth="1"/>
    <col min="16139" max="16139" width="14.28515625" style="1" bestFit="1" customWidth="1"/>
    <col min="16140" max="16140" width="15.28515625" style="1" customWidth="1"/>
    <col min="16141" max="16141" width="9.140625" style="1"/>
    <col min="16142" max="16142" width="13.7109375" style="1" customWidth="1"/>
    <col min="16143" max="16143" width="9.140625" style="1"/>
    <col min="16144" max="16144" width="13" style="1" customWidth="1"/>
    <col min="16145" max="16145" width="9.140625" style="1"/>
    <col min="16146" max="16146" width="23.140625" style="1" customWidth="1"/>
    <col min="16147" max="16147" width="13.42578125" style="1" customWidth="1"/>
    <col min="16148" max="16384" width="9.140625" style="1"/>
  </cols>
  <sheetData>
    <row r="1" spans="3:16">
      <c r="J1" s="156" t="s">
        <v>0</v>
      </c>
      <c r="K1" s="156"/>
      <c r="L1" s="156"/>
      <c r="M1" s="156"/>
      <c r="N1" s="103"/>
      <c r="O1" s="103"/>
      <c r="P1" s="103"/>
    </row>
    <row r="2" spans="3:16" ht="27" customHeight="1">
      <c r="J2" s="157" t="s">
        <v>1</v>
      </c>
      <c r="K2" s="157"/>
      <c r="L2" s="157"/>
      <c r="M2" s="157"/>
      <c r="N2" s="104"/>
      <c r="O2" s="104"/>
      <c r="P2" s="104"/>
    </row>
    <row r="4" spans="3:16">
      <c r="L4" s="107" t="s">
        <v>2</v>
      </c>
    </row>
    <row r="5" spans="3:16">
      <c r="J5" s="158" t="s">
        <v>3</v>
      </c>
      <c r="K5" s="158"/>
      <c r="L5" s="5" t="s">
        <v>4</v>
      </c>
    </row>
    <row r="6" spans="3:16">
      <c r="K6" s="1" t="s">
        <v>5</v>
      </c>
      <c r="L6" s="107"/>
    </row>
    <row r="7" spans="3:16">
      <c r="L7" s="105"/>
    </row>
    <row r="8" spans="3:16">
      <c r="C8" s="153" t="s">
        <v>6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06"/>
      <c r="O8" s="106"/>
      <c r="P8" s="106"/>
    </row>
    <row r="9" spans="3:16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0" spans="3:16" ht="15" customHeight="1">
      <c r="C10" s="105"/>
      <c r="D10" s="105"/>
      <c r="E10" s="105"/>
      <c r="F10" s="151" t="s">
        <v>7</v>
      </c>
      <c r="G10" s="151"/>
      <c r="H10" s="151" t="s">
        <v>8</v>
      </c>
      <c r="I10" s="151"/>
      <c r="J10" s="105"/>
      <c r="K10" s="105"/>
      <c r="L10" s="105"/>
      <c r="M10" s="105"/>
      <c r="N10" s="105"/>
      <c r="O10" s="105"/>
      <c r="P10" s="105"/>
    </row>
    <row r="11" spans="3:16">
      <c r="C11" s="105"/>
      <c r="D11" s="105"/>
      <c r="E11" s="106" t="s">
        <v>9</v>
      </c>
      <c r="F11" s="151"/>
      <c r="G11" s="151"/>
      <c r="H11" s="152">
        <v>45698</v>
      </c>
      <c r="I11" s="152"/>
      <c r="J11" s="105"/>
      <c r="K11" s="105"/>
      <c r="L11" s="105"/>
      <c r="M11" s="105"/>
      <c r="N11" s="105"/>
      <c r="O11" s="105"/>
      <c r="P11" s="105"/>
    </row>
    <row r="12" spans="3:16">
      <c r="C12" s="105"/>
      <c r="D12" s="105"/>
      <c r="E12" s="105"/>
      <c r="F12" s="105"/>
      <c r="G12" s="105"/>
      <c r="H12" s="105"/>
      <c r="I12" s="153" t="s">
        <v>10</v>
      </c>
      <c r="J12" s="153"/>
      <c r="K12" s="153"/>
      <c r="L12" s="153"/>
      <c r="M12" s="153"/>
      <c r="N12" s="106"/>
      <c r="O12" s="106"/>
      <c r="P12" s="106"/>
    </row>
    <row r="13" spans="3:16" ht="15" customHeight="1">
      <c r="C13" s="105"/>
      <c r="D13" s="105"/>
      <c r="E13" s="105"/>
      <c r="F13" s="105"/>
      <c r="G13" s="105"/>
      <c r="H13" s="105"/>
      <c r="I13" s="8"/>
      <c r="J13" s="109" t="s">
        <v>11</v>
      </c>
      <c r="K13" s="108"/>
      <c r="L13" s="159" t="s">
        <v>95</v>
      </c>
      <c r="M13" s="159"/>
      <c r="N13" s="106"/>
      <c r="O13" s="106"/>
      <c r="P13" s="106"/>
    </row>
    <row r="14" spans="3:16" ht="15" customHeight="1">
      <c r="C14" s="105"/>
      <c r="D14" s="105"/>
      <c r="E14" s="105"/>
      <c r="F14" s="105"/>
      <c r="G14" s="105"/>
      <c r="H14" s="105"/>
      <c r="J14" s="103" t="s">
        <v>13</v>
      </c>
      <c r="L14" s="10">
        <v>45698</v>
      </c>
      <c r="M14" s="11" t="s">
        <v>96</v>
      </c>
      <c r="N14" s="103"/>
      <c r="O14" s="103"/>
      <c r="P14" s="103"/>
    </row>
    <row r="15" spans="3:16" ht="15" customHeight="1">
      <c r="C15" s="105"/>
      <c r="D15" s="105"/>
      <c r="E15" s="12" t="s">
        <v>14</v>
      </c>
      <c r="F15" s="154" t="s">
        <v>87</v>
      </c>
      <c r="G15" s="154"/>
      <c r="H15" s="134">
        <v>45658</v>
      </c>
      <c r="I15" s="134"/>
      <c r="J15" s="155" t="s">
        <v>15</v>
      </c>
      <c r="K15" s="155"/>
      <c r="L15" s="13">
        <f>F51</f>
        <v>60.33</v>
      </c>
      <c r="M15" s="109"/>
      <c r="N15" s="109"/>
      <c r="O15" s="109"/>
      <c r="P15" s="109"/>
    </row>
    <row r="16" spans="3:16">
      <c r="C16" s="105"/>
      <c r="D16" s="105"/>
      <c r="E16" s="105"/>
      <c r="F16" s="105"/>
      <c r="G16" s="105"/>
      <c r="H16" s="143"/>
      <c r="I16" s="143"/>
      <c r="J16" s="105"/>
      <c r="K16" s="105"/>
      <c r="L16" s="105"/>
      <c r="M16" s="105"/>
      <c r="N16" s="105"/>
      <c r="O16" s="105"/>
      <c r="P16" s="105"/>
    </row>
    <row r="17" spans="3:21"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5">
        <f>L24+L25+L26+L29+L30+L31+L32+L33+L36</f>
        <v>1107939.29</v>
      </c>
      <c r="O17" s="103" t="s">
        <v>16</v>
      </c>
      <c r="P17" s="105"/>
      <c r="Q17" s="1" t="s">
        <v>17</v>
      </c>
    </row>
    <row r="18" spans="3:21">
      <c r="N18" s="16">
        <f>'[1]тарификация 01.10.2020'!$Z$1010</f>
        <v>857625.22222222213</v>
      </c>
      <c r="O18" s="1" t="s">
        <v>18</v>
      </c>
    </row>
    <row r="19" spans="3:21" ht="13.5" thickBot="1">
      <c r="N19" s="16">
        <f>N17-N18</f>
        <v>250314.06777777791</v>
      </c>
    </row>
    <row r="20" spans="3:21" ht="36.75" customHeight="1">
      <c r="C20" s="144" t="s">
        <v>19</v>
      </c>
      <c r="D20" s="145"/>
      <c r="E20" s="146" t="s">
        <v>20</v>
      </c>
      <c r="F20" s="146" t="s">
        <v>21</v>
      </c>
      <c r="G20" s="146" t="s">
        <v>22</v>
      </c>
      <c r="H20" s="148" t="s">
        <v>23</v>
      </c>
      <c r="I20" s="135" t="s">
        <v>24</v>
      </c>
      <c r="J20" s="135"/>
      <c r="K20" s="135"/>
      <c r="L20" s="135" t="s">
        <v>25</v>
      </c>
      <c r="M20" s="135" t="s">
        <v>26</v>
      </c>
      <c r="N20" s="17"/>
      <c r="O20" s="17"/>
      <c r="P20" s="17"/>
      <c r="R20" s="18" t="s">
        <v>11</v>
      </c>
      <c r="S20" s="18"/>
      <c r="T20" s="18"/>
    </row>
    <row r="21" spans="3:21" ht="51.75" customHeight="1">
      <c r="C21" s="136" t="s">
        <v>27</v>
      </c>
      <c r="D21" s="138" t="s">
        <v>2</v>
      </c>
      <c r="E21" s="147"/>
      <c r="F21" s="147"/>
      <c r="G21" s="147"/>
      <c r="H21" s="149"/>
      <c r="I21" s="110" t="s">
        <v>28</v>
      </c>
      <c r="J21" s="110" t="s">
        <v>29</v>
      </c>
      <c r="K21" s="110" t="s">
        <v>30</v>
      </c>
      <c r="L21" s="135"/>
      <c r="M21" s="135"/>
      <c r="N21" s="110" t="s">
        <v>31</v>
      </c>
      <c r="O21" s="110" t="s">
        <v>32</v>
      </c>
      <c r="P21" s="110" t="s">
        <v>33</v>
      </c>
      <c r="R21" s="1">
        <v>42899</v>
      </c>
      <c r="U21" s="20"/>
    </row>
    <row r="22" spans="3:21">
      <c r="C22" s="137"/>
      <c r="D22" s="139"/>
      <c r="E22" s="139"/>
      <c r="F22" s="139"/>
      <c r="G22" s="139"/>
      <c r="H22" s="150"/>
      <c r="I22" s="21">
        <v>0.04</v>
      </c>
      <c r="J22" s="21"/>
      <c r="K22" s="21">
        <v>0.2</v>
      </c>
      <c r="L22" s="110"/>
      <c r="M22" s="110"/>
      <c r="N22" s="17"/>
      <c r="O22" s="17"/>
      <c r="P22" s="17">
        <v>19242</v>
      </c>
    </row>
    <row r="23" spans="3:21" ht="13.5" thickBot="1">
      <c r="C23" s="22">
        <v>1</v>
      </c>
      <c r="D23" s="23">
        <v>2</v>
      </c>
      <c r="E23" s="111">
        <v>3</v>
      </c>
      <c r="F23" s="23">
        <v>4</v>
      </c>
      <c r="G23" s="23">
        <v>5</v>
      </c>
      <c r="H23" s="23">
        <v>6</v>
      </c>
      <c r="I23" s="25">
        <v>8</v>
      </c>
      <c r="J23" s="25">
        <v>9</v>
      </c>
      <c r="K23" s="25">
        <v>10</v>
      </c>
      <c r="L23" s="25">
        <v>11</v>
      </c>
      <c r="M23" s="25">
        <v>12</v>
      </c>
      <c r="N23" s="105"/>
      <c r="O23" s="105"/>
      <c r="P23" s="105"/>
    </row>
    <row r="24" spans="3:21" ht="16.5" customHeight="1">
      <c r="C24" s="132" t="s">
        <v>34</v>
      </c>
      <c r="D24" s="26"/>
      <c r="E24" s="27" t="s">
        <v>11</v>
      </c>
      <c r="F24" s="28">
        <v>1</v>
      </c>
      <c r="G24" s="29">
        <f>R21</f>
        <v>42899</v>
      </c>
      <c r="H24" s="29"/>
      <c r="I24" s="29"/>
      <c r="J24" s="29"/>
      <c r="K24" s="29"/>
      <c r="L24" s="30">
        <f>F24*G24+H24+I24+K24</f>
        <v>42899</v>
      </c>
      <c r="M24" s="31"/>
      <c r="N24" s="32">
        <f>G24*10%</f>
        <v>4289.9000000000005</v>
      </c>
      <c r="O24" s="32"/>
      <c r="P24" s="32"/>
      <c r="R24" s="1" t="s">
        <v>35</v>
      </c>
      <c r="S24" s="8"/>
    </row>
    <row r="25" spans="3:21" ht="18.75" customHeight="1">
      <c r="C25" s="131"/>
      <c r="D25" s="32"/>
      <c r="E25" s="33" t="s">
        <v>36</v>
      </c>
      <c r="F25" s="34">
        <f>2+0.5-0.5</f>
        <v>2</v>
      </c>
      <c r="G25" s="35">
        <f>ROUNDUP($G$24*0.9,0)</f>
        <v>38610</v>
      </c>
      <c r="H25" s="36"/>
      <c r="I25" s="36"/>
      <c r="J25" s="36"/>
      <c r="K25" s="36"/>
      <c r="L25" s="36">
        <f>(F25*G25+H25+I25+K25)</f>
        <v>77220</v>
      </c>
      <c r="M25" s="37"/>
      <c r="N25" s="32">
        <f>G25*10%*2</f>
        <v>7722</v>
      </c>
      <c r="O25" s="32"/>
      <c r="P25" s="32"/>
      <c r="R25" s="1">
        <f>0.9</f>
        <v>0.9</v>
      </c>
    </row>
    <row r="26" spans="3:21" ht="17.25" customHeight="1">
      <c r="C26" s="131"/>
      <c r="D26" s="38"/>
      <c r="E26" s="39" t="s">
        <v>37</v>
      </c>
      <c r="F26" s="40">
        <f>0.3+0.2+0.5</f>
        <v>1</v>
      </c>
      <c r="G26" s="35">
        <f>ROUNDUP($G$24*0.9,0)</f>
        <v>38610</v>
      </c>
      <c r="H26" s="41"/>
      <c r="I26" s="41"/>
      <c r="J26" s="41"/>
      <c r="K26" s="41"/>
      <c r="L26" s="36">
        <f>(F26*G26+H26+I26+K26)</f>
        <v>38610</v>
      </c>
      <c r="M26" s="42"/>
      <c r="N26" s="32">
        <f>G26*3%</f>
        <v>1158.3</v>
      </c>
      <c r="O26" s="32"/>
      <c r="P26" s="32"/>
      <c r="R26" s="1">
        <v>0.9</v>
      </c>
    </row>
    <row r="27" spans="3:21" ht="17.25" customHeight="1">
      <c r="C27" s="131"/>
      <c r="D27" s="38"/>
      <c r="E27" s="39" t="s">
        <v>38</v>
      </c>
      <c r="F27" s="40">
        <v>1</v>
      </c>
      <c r="G27" s="35">
        <f>ROUNDUP($G$24*0.9,0)</f>
        <v>38610</v>
      </c>
      <c r="H27" s="41"/>
      <c r="I27" s="41"/>
      <c r="J27" s="41"/>
      <c r="K27" s="41"/>
      <c r="L27" s="41">
        <f>F27*G27+H27+I27+K27</f>
        <v>38610</v>
      </c>
      <c r="M27" s="42"/>
      <c r="N27" s="32">
        <f>G27*7%</f>
        <v>2702.7000000000003</v>
      </c>
      <c r="O27" s="32"/>
      <c r="P27" s="32"/>
      <c r="R27" s="1">
        <v>0.9</v>
      </c>
    </row>
    <row r="28" spans="3:21" ht="17.25" customHeight="1" thickBot="1">
      <c r="C28" s="133"/>
      <c r="D28" s="43"/>
      <c r="E28" s="44" t="s">
        <v>39</v>
      </c>
      <c r="F28" s="45">
        <f>SUM(F24:F27)</f>
        <v>5</v>
      </c>
      <c r="G28" s="46"/>
      <c r="H28" s="46"/>
      <c r="I28" s="46"/>
      <c r="J28" s="46"/>
      <c r="K28" s="46"/>
      <c r="L28" s="47">
        <f>SUM(L24:L27)</f>
        <v>197339</v>
      </c>
      <c r="M28" s="48"/>
      <c r="N28" s="49">
        <f>SUM(N24:N27)</f>
        <v>15872.900000000001</v>
      </c>
      <c r="O28" s="49">
        <f>SUM(O24:O27)</f>
        <v>0</v>
      </c>
      <c r="P28" s="49">
        <f>SUM(P24:P27)</f>
        <v>0</v>
      </c>
      <c r="Q28" s="8"/>
      <c r="R28" s="1" t="s">
        <v>40</v>
      </c>
      <c r="S28" s="1">
        <v>17200</v>
      </c>
      <c r="T28" s="1">
        <f>ROUNDUP(S28*1.07,0)</f>
        <v>18404</v>
      </c>
    </row>
    <row r="29" spans="3:21" ht="17.25" customHeight="1">
      <c r="C29" s="140" t="s">
        <v>41</v>
      </c>
      <c r="D29" s="26"/>
      <c r="E29" s="27" t="s">
        <v>42</v>
      </c>
      <c r="F29" s="93">
        <f>36.83+1</f>
        <v>37.83</v>
      </c>
      <c r="G29" s="30">
        <f>$S$28</f>
        <v>17200</v>
      </c>
      <c r="H29" s="29">
        <f>246991.29/F29</f>
        <v>6528.9793814432996</v>
      </c>
      <c r="I29" s="29"/>
      <c r="J29" s="29"/>
      <c r="K29" s="29"/>
      <c r="L29" s="30">
        <f>F29*(G29+H29+I29+J29+K29)</f>
        <v>897667.29</v>
      </c>
      <c r="M29" s="31"/>
      <c r="N29" s="51">
        <f>'[2]02.09'!$AD$1010</f>
        <v>31344.299999999996</v>
      </c>
      <c r="O29" s="52">
        <f>'[2]02.09'!$AB$1010</f>
        <v>12859.199999999999</v>
      </c>
      <c r="P29" s="52">
        <f>'[2]02.09'!$AG$1010</f>
        <v>9564.75</v>
      </c>
      <c r="R29" s="1" t="s">
        <v>43</v>
      </c>
      <c r="S29" s="1">
        <v>17189</v>
      </c>
      <c r="T29" s="1">
        <f t="shared" ref="T29:T30" si="0">ROUNDUP(S29*1.07,0)</f>
        <v>18393</v>
      </c>
    </row>
    <row r="30" spans="3:21" ht="15.75" customHeight="1">
      <c r="C30" s="141"/>
      <c r="D30" s="32"/>
      <c r="E30" s="33" t="s">
        <v>44</v>
      </c>
      <c r="F30" s="34">
        <f>1</f>
        <v>1</v>
      </c>
      <c r="G30" s="35">
        <f>$S$30</f>
        <v>17177</v>
      </c>
      <c r="H30" s="35"/>
      <c r="I30" s="35"/>
      <c r="J30" s="35"/>
      <c r="K30" s="35"/>
      <c r="L30" s="36">
        <f t="shared" ref="L30:L36" si="1">F30*G30+H30+I30+K30</f>
        <v>17177</v>
      </c>
      <c r="M30" s="37"/>
      <c r="N30" s="51"/>
      <c r="O30" s="32"/>
      <c r="P30" s="52">
        <f>'[2]02.09'!$AH$1010</f>
        <v>7941</v>
      </c>
      <c r="R30" s="1" t="s">
        <v>45</v>
      </c>
      <c r="S30" s="1">
        <v>17177</v>
      </c>
      <c r="T30" s="1">
        <f t="shared" si="0"/>
        <v>18380</v>
      </c>
    </row>
    <row r="31" spans="3:21" ht="17.25" customHeight="1">
      <c r="C31" s="141"/>
      <c r="D31" s="32"/>
      <c r="E31" s="33" t="s">
        <v>46</v>
      </c>
      <c r="F31" s="34">
        <v>1</v>
      </c>
      <c r="G31" s="35">
        <f>$S$29</f>
        <v>17189</v>
      </c>
      <c r="H31" s="35"/>
      <c r="I31" s="35"/>
      <c r="J31" s="35"/>
      <c r="K31" s="35"/>
      <c r="L31" s="36">
        <f t="shared" si="1"/>
        <v>17189</v>
      </c>
      <c r="M31" s="37"/>
      <c r="N31" s="51"/>
      <c r="O31" s="32"/>
      <c r="P31" s="32"/>
      <c r="R31" s="1" t="s">
        <v>47</v>
      </c>
      <c r="S31" s="1">
        <v>15658</v>
      </c>
    </row>
    <row r="32" spans="3:21" ht="16.5" customHeight="1">
      <c r="C32" s="141"/>
      <c r="D32" s="32"/>
      <c r="E32" s="33" t="s">
        <v>48</v>
      </c>
      <c r="F32" s="34">
        <v>0.5</v>
      </c>
      <c r="G32" s="35">
        <f>$S$30</f>
        <v>17177</v>
      </c>
      <c r="H32" s="35"/>
      <c r="I32" s="35"/>
      <c r="J32" s="35"/>
      <c r="K32" s="35"/>
      <c r="L32" s="36">
        <f t="shared" si="1"/>
        <v>8588.5</v>
      </c>
      <c r="M32" s="37"/>
      <c r="N32" s="51"/>
      <c r="O32" s="32"/>
      <c r="P32" s="32"/>
      <c r="R32" s="1" t="s">
        <v>49</v>
      </c>
      <c r="S32" s="1">
        <v>16330</v>
      </c>
    </row>
    <row r="33" spans="2:21" ht="17.25" hidden="1" customHeight="1">
      <c r="C33" s="141"/>
      <c r="D33" s="32"/>
      <c r="E33" s="33" t="s">
        <v>50</v>
      </c>
      <c r="F33" s="34">
        <f>1-1</f>
        <v>0</v>
      </c>
      <c r="G33" s="35">
        <f>$S$29</f>
        <v>17189</v>
      </c>
      <c r="H33" s="35"/>
      <c r="I33" s="35"/>
      <c r="J33" s="35"/>
      <c r="K33" s="35"/>
      <c r="L33" s="36">
        <f t="shared" si="1"/>
        <v>0</v>
      </c>
      <c r="M33" s="37"/>
      <c r="N33" s="51"/>
      <c r="O33" s="32"/>
      <c r="P33" s="32"/>
      <c r="R33" s="1" t="s">
        <v>51</v>
      </c>
      <c r="S33" s="1">
        <v>17034</v>
      </c>
      <c r="T33" s="1">
        <f>ROUNDUP(S33*1.055,0)</f>
        <v>17971</v>
      </c>
    </row>
    <row r="34" spans="2:21" ht="57.75" customHeight="1">
      <c r="C34" s="141"/>
      <c r="D34" s="32"/>
      <c r="E34" s="33" t="s">
        <v>52</v>
      </c>
      <c r="F34" s="34">
        <v>0.5</v>
      </c>
      <c r="G34" s="35">
        <f>S34</f>
        <v>16798</v>
      </c>
      <c r="H34" s="35"/>
      <c r="I34" s="35"/>
      <c r="J34" s="35"/>
      <c r="K34" s="35"/>
      <c r="L34" s="36">
        <f t="shared" si="1"/>
        <v>8399</v>
      </c>
      <c r="M34" s="37"/>
      <c r="N34" s="51"/>
      <c r="O34" s="32"/>
      <c r="P34" s="32"/>
      <c r="R34" s="1" t="s">
        <v>53</v>
      </c>
      <c r="S34" s="1">
        <v>16798</v>
      </c>
      <c r="T34" s="1">
        <v>16798</v>
      </c>
      <c r="U34" s="1">
        <f>S34-T34</f>
        <v>0</v>
      </c>
    </row>
    <row r="35" spans="2:21" ht="16.5" customHeight="1">
      <c r="C35" s="141"/>
      <c r="D35" s="32"/>
      <c r="E35" s="33" t="s">
        <v>54</v>
      </c>
      <c r="F35" s="34">
        <v>1</v>
      </c>
      <c r="G35" s="35">
        <f>$S$28</f>
        <v>17200</v>
      </c>
      <c r="H35" s="35"/>
      <c r="I35" s="35"/>
      <c r="J35" s="35"/>
      <c r="K35" s="35"/>
      <c r="L35" s="36">
        <f t="shared" si="1"/>
        <v>17200</v>
      </c>
      <c r="M35" s="37"/>
      <c r="N35" s="51"/>
      <c r="O35" s="32"/>
      <c r="P35" s="32"/>
      <c r="R35" s="1" t="s">
        <v>55</v>
      </c>
      <c r="S35" s="1">
        <v>18726</v>
      </c>
      <c r="T35" s="1">
        <v>18726</v>
      </c>
      <c r="U35" s="1">
        <f t="shared" ref="U35:U41" si="2">S35-T35</f>
        <v>0</v>
      </c>
    </row>
    <row r="36" spans="2:21" ht="28.5" customHeight="1">
      <c r="C36" s="141"/>
      <c r="D36" s="32"/>
      <c r="E36" s="33" t="s">
        <v>56</v>
      </c>
      <c r="F36" s="34">
        <v>0.5</v>
      </c>
      <c r="G36" s="35">
        <f>$S$30</f>
        <v>17177</v>
      </c>
      <c r="H36" s="35"/>
      <c r="I36" s="35"/>
      <c r="J36" s="35"/>
      <c r="K36" s="35"/>
      <c r="L36" s="36">
        <f t="shared" si="1"/>
        <v>8588.5</v>
      </c>
      <c r="M36" s="37"/>
      <c r="N36" s="51"/>
      <c r="O36" s="32"/>
      <c r="P36" s="32"/>
      <c r="R36" s="1" t="s">
        <v>57</v>
      </c>
      <c r="S36" s="1">
        <v>17099</v>
      </c>
      <c r="T36" s="1">
        <v>17099</v>
      </c>
      <c r="U36" s="1">
        <f t="shared" si="2"/>
        <v>0</v>
      </c>
    </row>
    <row r="37" spans="2:21" ht="21" customHeight="1" thickBot="1">
      <c r="C37" s="142"/>
      <c r="D37" s="43"/>
      <c r="E37" s="44" t="s">
        <v>58</v>
      </c>
      <c r="F37" s="53">
        <f>SUM(F29:F36)</f>
        <v>42.33</v>
      </c>
      <c r="G37" s="46"/>
      <c r="H37" s="46"/>
      <c r="I37" s="46"/>
      <c r="J37" s="46"/>
      <c r="K37" s="46"/>
      <c r="L37" s="47">
        <f>SUM(L29:L36)</f>
        <v>974809.29</v>
      </c>
      <c r="M37" s="48"/>
      <c r="N37" s="54">
        <f>SUM(N29:N36)</f>
        <v>31344.299999999996</v>
      </c>
      <c r="O37" s="54">
        <f>SUM(O29:O36)</f>
        <v>12859.199999999999</v>
      </c>
      <c r="P37" s="54">
        <f>SUM(P29:P36)</f>
        <v>17505.75</v>
      </c>
      <c r="R37" s="1" t="s">
        <v>59</v>
      </c>
      <c r="S37" s="1">
        <v>17037</v>
      </c>
      <c r="T37" s="1">
        <v>17037</v>
      </c>
      <c r="U37" s="1">
        <f t="shared" si="2"/>
        <v>0</v>
      </c>
    </row>
    <row r="38" spans="2:21" ht="16.5" hidden="1" customHeight="1">
      <c r="C38" s="131" t="s">
        <v>60</v>
      </c>
      <c r="D38" s="32"/>
      <c r="E38" s="33" t="s">
        <v>61</v>
      </c>
      <c r="F38" s="34">
        <f>0.5-0.5</f>
        <v>0</v>
      </c>
      <c r="G38" s="35">
        <f>$S$36</f>
        <v>17099</v>
      </c>
      <c r="H38" s="35"/>
      <c r="I38" s="35"/>
      <c r="J38" s="35"/>
      <c r="K38" s="35"/>
      <c r="L38" s="36">
        <f>F38*(G38+H38+I38+K38)</f>
        <v>0</v>
      </c>
      <c r="M38" s="37"/>
      <c r="N38" s="32"/>
      <c r="O38" s="32"/>
      <c r="P38" s="55">
        <f>F38*$P$22-(F38*(G38+J38)+N38)</f>
        <v>0</v>
      </c>
      <c r="R38" s="1" t="s">
        <v>62</v>
      </c>
      <c r="S38" s="1">
        <v>15453</v>
      </c>
      <c r="T38" s="1">
        <v>16149</v>
      </c>
      <c r="U38" s="1">
        <f t="shared" si="2"/>
        <v>-696</v>
      </c>
    </row>
    <row r="39" spans="2:21" ht="15.75" customHeight="1">
      <c r="C39" s="131"/>
      <c r="D39" s="32"/>
      <c r="E39" s="33" t="s">
        <v>63</v>
      </c>
      <c r="F39" s="34">
        <f>1-0.5</f>
        <v>0.5</v>
      </c>
      <c r="G39" s="35">
        <f>$S$39</f>
        <v>18726</v>
      </c>
      <c r="H39" s="35"/>
      <c r="I39" s="35"/>
      <c r="J39" s="35"/>
      <c r="K39" s="35"/>
      <c r="L39" s="36">
        <f>F39*G39+H39+I39+K39</f>
        <v>9363</v>
      </c>
      <c r="M39" s="37"/>
      <c r="N39" s="32">
        <f>G39*7%</f>
        <v>1310.8200000000002</v>
      </c>
      <c r="O39" s="32"/>
      <c r="P39" s="55">
        <f>IF((F39*$P$22-(F39*(G39+J39)+N39))&gt;0,F39*$P$22-(F39*(G39+J39)+N39),0)</f>
        <v>0</v>
      </c>
      <c r="R39" s="1" t="s">
        <v>64</v>
      </c>
      <c r="S39" s="1">
        <v>18726</v>
      </c>
      <c r="T39" s="1">
        <v>18726</v>
      </c>
      <c r="U39" s="1">
        <f t="shared" si="2"/>
        <v>0</v>
      </c>
    </row>
    <row r="40" spans="2:21" ht="15" customHeight="1">
      <c r="C40" s="131"/>
      <c r="D40" s="32"/>
      <c r="E40" s="33" t="s">
        <v>65</v>
      </c>
      <c r="F40" s="34">
        <v>0.5</v>
      </c>
      <c r="G40" s="35">
        <f>S40</f>
        <v>17022</v>
      </c>
      <c r="H40" s="35"/>
      <c r="I40" s="35"/>
      <c r="J40" s="35"/>
      <c r="K40" s="35"/>
      <c r="L40" s="36">
        <f>F40*G40+H40+I40+K40</f>
        <v>8511</v>
      </c>
      <c r="M40" s="37"/>
      <c r="N40" s="32"/>
      <c r="O40" s="32"/>
      <c r="P40" s="55">
        <f t="shared" ref="P40:P42" si="3">IF((F40*$P$22-(F40*(G40+J40)+N40))&gt;0,F40*$P$22-(F40*(G40+J40)+N40),0)</f>
        <v>1110</v>
      </c>
      <c r="R40" s="1" t="s">
        <v>66</v>
      </c>
      <c r="S40" s="1">
        <v>17022</v>
      </c>
      <c r="T40" s="1">
        <v>17022</v>
      </c>
      <c r="U40" s="1">
        <f t="shared" si="2"/>
        <v>0</v>
      </c>
    </row>
    <row r="41" spans="2:21" ht="15" hidden="1" customHeight="1">
      <c r="C41" s="131"/>
      <c r="D41" s="32"/>
      <c r="E41" s="33"/>
      <c r="F41" s="34"/>
      <c r="G41" s="35">
        <f>S35</f>
        <v>18726</v>
      </c>
      <c r="H41" s="35"/>
      <c r="I41" s="35"/>
      <c r="J41" s="35"/>
      <c r="K41" s="35"/>
      <c r="L41" s="36"/>
      <c r="M41" s="37"/>
      <c r="N41" s="32"/>
      <c r="O41" s="32"/>
      <c r="P41" s="55">
        <f t="shared" si="3"/>
        <v>0</v>
      </c>
      <c r="T41" s="1">
        <v>0</v>
      </c>
      <c r="U41" s="1">
        <f t="shared" si="2"/>
        <v>0</v>
      </c>
    </row>
    <row r="42" spans="2:21" ht="16.5" customHeight="1">
      <c r="C42" s="131"/>
      <c r="D42" s="32"/>
      <c r="E42" s="56" t="s">
        <v>67</v>
      </c>
      <c r="F42" s="57">
        <v>1</v>
      </c>
      <c r="G42" s="36">
        <f>$S$37</f>
        <v>17037</v>
      </c>
      <c r="H42" s="35"/>
      <c r="I42" s="35"/>
      <c r="J42" s="35"/>
      <c r="K42" s="35"/>
      <c r="L42" s="36">
        <f>F42*G42+H42+I42+J42+K42</f>
        <v>17037</v>
      </c>
      <c r="M42" s="37"/>
      <c r="N42" s="51">
        <f>G42*10%</f>
        <v>1703.7</v>
      </c>
      <c r="O42" s="32"/>
      <c r="P42" s="55">
        <f t="shared" si="3"/>
        <v>501.29999999999927</v>
      </c>
      <c r="R42" s="1" t="s">
        <v>68</v>
      </c>
    </row>
    <row r="43" spans="2:21" ht="16.5" customHeight="1" thickBot="1">
      <c r="C43" s="131"/>
      <c r="D43" s="38"/>
      <c r="E43" s="58" t="s">
        <v>69</v>
      </c>
      <c r="F43" s="59">
        <f>SUM(F38:F42)</f>
        <v>2</v>
      </c>
      <c r="G43" s="60"/>
      <c r="H43" s="60"/>
      <c r="I43" s="60"/>
      <c r="J43" s="60"/>
      <c r="K43" s="60"/>
      <c r="L43" s="61">
        <f>SUM(L38:L42)</f>
        <v>34911</v>
      </c>
      <c r="M43" s="42"/>
      <c r="N43" s="49">
        <f>SUM(N38:N42)</f>
        <v>3014.5200000000004</v>
      </c>
      <c r="O43" s="49">
        <f>SUM(O38:O42)</f>
        <v>0</v>
      </c>
      <c r="P43" s="49">
        <f>SUM(P38:P42)</f>
        <v>1611.2999999999993</v>
      </c>
      <c r="Q43" s="1">
        <v>1</v>
      </c>
      <c r="S43" s="1">
        <v>9728</v>
      </c>
      <c r="T43" s="1">
        <v>9728</v>
      </c>
      <c r="U43" s="1">
        <f>S43-T43</f>
        <v>0</v>
      </c>
    </row>
    <row r="44" spans="2:21" ht="17.25" customHeight="1">
      <c r="B44" s="1">
        <v>1</v>
      </c>
      <c r="C44" s="132" t="s">
        <v>70</v>
      </c>
      <c r="D44" s="26"/>
      <c r="E44" s="27" t="s">
        <v>71</v>
      </c>
      <c r="F44" s="62">
        <f>0.5+0.5+0.5</f>
        <v>1.5</v>
      </c>
      <c r="G44" s="29">
        <f>IF(B44=1,$S$43,IF(B44=2,$S$44,IF(B44=3,$S$46,IF(B44=4,$S$47,IF(B44=5,$S$48,0)))))</f>
        <v>9728</v>
      </c>
      <c r="H44" s="29"/>
      <c r="I44" s="29"/>
      <c r="J44" s="29"/>
      <c r="K44" s="29"/>
      <c r="L44" s="63">
        <f>F44*G44+H44+I44+K44</f>
        <v>14592</v>
      </c>
      <c r="M44" s="64"/>
      <c r="N44" s="55">
        <f>G44*3%+G44*3%</f>
        <v>583.67999999999995</v>
      </c>
      <c r="O44" s="55"/>
      <c r="P44" s="55">
        <f t="shared" ref="P44:P48" si="4">IF((F44*$P$22-(F44*(G44+J44)+N44))&gt;0,F44*$P$22-(F44*(G44+J44)+N44),0)</f>
        <v>13687.32</v>
      </c>
      <c r="Q44" s="1">
        <v>2</v>
      </c>
      <c r="S44" s="1">
        <v>10887</v>
      </c>
      <c r="T44" s="1">
        <v>10887</v>
      </c>
      <c r="U44" s="1">
        <f t="shared" ref="U44:U53" si="5">S44-T44</f>
        <v>0</v>
      </c>
    </row>
    <row r="45" spans="2:21" ht="38.25" hidden="1" customHeight="1">
      <c r="B45" s="1">
        <v>2</v>
      </c>
      <c r="C45" s="131"/>
      <c r="D45" s="65"/>
      <c r="E45" s="66" t="s">
        <v>72</v>
      </c>
      <c r="F45" s="34"/>
      <c r="G45" s="67"/>
      <c r="H45" s="67"/>
      <c r="I45" s="67"/>
      <c r="J45" s="67"/>
      <c r="K45" s="67"/>
      <c r="L45" s="35">
        <f>F45*G45+H45+I45+K45</f>
        <v>0</v>
      </c>
      <c r="M45" s="68"/>
      <c r="N45" s="55">
        <f>G45*0%</f>
        <v>0</v>
      </c>
      <c r="O45" s="55"/>
      <c r="P45" s="55">
        <f t="shared" si="4"/>
        <v>0</v>
      </c>
      <c r="S45" s="1">
        <v>0</v>
      </c>
      <c r="T45" s="1">
        <v>0</v>
      </c>
      <c r="U45" s="1">
        <f t="shared" si="5"/>
        <v>0</v>
      </c>
    </row>
    <row r="46" spans="2:21" ht="42" customHeight="1">
      <c r="B46" s="1">
        <v>3</v>
      </c>
      <c r="C46" s="131"/>
      <c r="D46" s="32"/>
      <c r="E46" s="33" t="s">
        <v>73</v>
      </c>
      <c r="F46" s="34">
        <v>1</v>
      </c>
      <c r="G46" s="35">
        <f>IF(B46=1,$S$43,IF(B46=2,$S$44,IF(B46=3,$S$46,IF(B46=4,$S$47,IF(B46=5,$S$48,0)))))</f>
        <v>11070</v>
      </c>
      <c r="H46" s="35"/>
      <c r="I46" s="35"/>
      <c r="J46" s="35"/>
      <c r="K46" s="35"/>
      <c r="L46" s="35">
        <f>F46*(G46+H46+I46+K46)</f>
        <v>11070</v>
      </c>
      <c r="M46" s="69"/>
      <c r="N46" s="55">
        <f>G46*3%</f>
        <v>332.09999999999997</v>
      </c>
      <c r="O46" s="55"/>
      <c r="P46" s="55">
        <f t="shared" si="4"/>
        <v>7839.9</v>
      </c>
      <c r="Q46" s="1">
        <v>3</v>
      </c>
      <c r="S46" s="1">
        <v>11070</v>
      </c>
      <c r="T46" s="1">
        <v>11070</v>
      </c>
      <c r="U46" s="1">
        <f t="shared" si="5"/>
        <v>0</v>
      </c>
    </row>
    <row r="47" spans="2:21" ht="17.25" customHeight="1">
      <c r="B47" s="1">
        <v>1</v>
      </c>
      <c r="C47" s="131"/>
      <c r="D47" s="32"/>
      <c r="E47" s="33" t="s">
        <v>74</v>
      </c>
      <c r="F47" s="34">
        <v>1</v>
      </c>
      <c r="G47" s="70">
        <f>IF(B47=1,$S$43,IF(B47=2,$S$44,IF(B47=3,$S$46,IF(B47=4,$S$47,IF(B47=5,$S$48,0)))))</f>
        <v>9728</v>
      </c>
      <c r="H47" s="35"/>
      <c r="I47" s="35"/>
      <c r="J47" s="35"/>
      <c r="K47" s="35"/>
      <c r="L47" s="35">
        <f>F47*(G47+H47+I47+K47)</f>
        <v>9728</v>
      </c>
      <c r="M47" s="69"/>
      <c r="N47" s="55"/>
      <c r="O47" s="55"/>
      <c r="P47" s="55">
        <f t="shared" si="4"/>
        <v>9514</v>
      </c>
      <c r="Q47" s="1">
        <v>4</v>
      </c>
      <c r="S47" s="1">
        <v>11268</v>
      </c>
      <c r="T47" s="1">
        <v>11268</v>
      </c>
      <c r="U47" s="1">
        <f t="shared" si="5"/>
        <v>0</v>
      </c>
    </row>
    <row r="48" spans="2:21" ht="29.25" customHeight="1">
      <c r="B48" s="1">
        <v>1</v>
      </c>
      <c r="C48" s="131"/>
      <c r="D48" s="32"/>
      <c r="E48" s="33" t="s">
        <v>75</v>
      </c>
      <c r="F48" s="34">
        <f>4+0.5</f>
        <v>4.5</v>
      </c>
      <c r="G48" s="35">
        <f>IF(B48=1,$S$43,IF(B48=2,$S$44,IF(B48=3,$S$46,IF(B48=4,$S$47,IF(B48=5,$S$48,0)))))</f>
        <v>9728</v>
      </c>
      <c r="H48" s="35"/>
      <c r="I48" s="35"/>
      <c r="J48" s="35"/>
      <c r="K48" s="35"/>
      <c r="L48" s="35">
        <f>F48*(G48+H48+I48+K48+J48)</f>
        <v>43776</v>
      </c>
      <c r="M48" s="69"/>
      <c r="N48" s="55">
        <f>G48*10%+G48*3%</f>
        <v>1264.6400000000001</v>
      </c>
      <c r="O48" s="55"/>
      <c r="P48" s="55">
        <f t="shared" si="4"/>
        <v>41548.36</v>
      </c>
      <c r="Q48" s="1">
        <v>5</v>
      </c>
      <c r="S48" s="1">
        <v>11473</v>
      </c>
      <c r="T48" s="1">
        <v>11473</v>
      </c>
      <c r="U48" s="1">
        <f t="shared" si="5"/>
        <v>0</v>
      </c>
    </row>
    <row r="49" spans="2:23" ht="15.75" customHeight="1">
      <c r="B49" s="1">
        <v>1</v>
      </c>
      <c r="C49" s="131"/>
      <c r="D49" s="32"/>
      <c r="E49" s="33" t="s">
        <v>76</v>
      </c>
      <c r="F49" s="34">
        <v>3</v>
      </c>
      <c r="G49" s="67">
        <f>IF(B49=1,$S$43,IF(B49=2,$S$44,IF(B49=3,$S$46,IF(B49=4,$S$47,IF(B49=5,$S$48,0)))))</f>
        <v>9728</v>
      </c>
      <c r="H49" s="35"/>
      <c r="I49" s="35"/>
      <c r="J49" s="35"/>
      <c r="K49" s="35">
        <f>G49*$K$22</f>
        <v>1945.6000000000001</v>
      </c>
      <c r="L49" s="35">
        <f>F49*(G49+H49+I49+J49+K49)</f>
        <v>35020.800000000003</v>
      </c>
      <c r="M49" s="69"/>
      <c r="N49" s="55">
        <f>G49*7%+G49*7%</f>
        <v>1361.92</v>
      </c>
      <c r="O49" s="55"/>
      <c r="P49" s="55">
        <f>IF((F49*$P$22-(F49*(G49+J49)+N49))&gt;0,F49*$P$22-(F49*(G49+J49)+N49),0)</f>
        <v>27180.080000000002</v>
      </c>
      <c r="Q49" s="1">
        <v>6</v>
      </c>
      <c r="S49" s="1">
        <v>11691</v>
      </c>
      <c r="T49" s="1">
        <v>11691</v>
      </c>
      <c r="U49" s="1">
        <f t="shared" si="5"/>
        <v>0</v>
      </c>
    </row>
    <row r="50" spans="2:23" ht="16.5" customHeight="1" thickBot="1">
      <c r="C50" s="133"/>
      <c r="D50" s="43"/>
      <c r="E50" s="44" t="s">
        <v>77</v>
      </c>
      <c r="F50" s="45">
        <f>SUM(F44:F49)</f>
        <v>11</v>
      </c>
      <c r="G50" s="71"/>
      <c r="H50" s="71"/>
      <c r="I50" s="71"/>
      <c r="J50" s="71"/>
      <c r="K50" s="71"/>
      <c r="L50" s="46">
        <f>SUM(L44:L49)</f>
        <v>114186.8</v>
      </c>
      <c r="M50" s="72"/>
      <c r="N50" s="73">
        <f>SUM(N44:N49)</f>
        <v>3542.34</v>
      </c>
      <c r="O50" s="55"/>
      <c r="P50" s="73">
        <f>SUM(P44:P49)</f>
        <v>99769.66</v>
      </c>
      <c r="Q50" s="1">
        <v>7</v>
      </c>
      <c r="S50" s="1">
        <v>12029</v>
      </c>
      <c r="T50" s="1">
        <v>12029</v>
      </c>
      <c r="U50" s="1">
        <f t="shared" si="5"/>
        <v>0</v>
      </c>
    </row>
    <row r="51" spans="2:23" ht="17.25" customHeight="1">
      <c r="C51" s="74"/>
      <c r="D51" s="75"/>
      <c r="E51" s="74" t="s">
        <v>78</v>
      </c>
      <c r="F51" s="76">
        <f>F28+F37+F43+F50</f>
        <v>60.33</v>
      </c>
      <c r="G51" s="77"/>
      <c r="H51" s="77"/>
      <c r="I51" s="77"/>
      <c r="J51" s="77">
        <f>J48</f>
        <v>0</v>
      </c>
      <c r="K51" s="77">
        <f>K49</f>
        <v>1945.6000000000001</v>
      </c>
      <c r="L51" s="77">
        <f>L28+L37+L43+L50</f>
        <v>1321246.0900000001</v>
      </c>
      <c r="M51" s="75"/>
      <c r="N51" s="73"/>
      <c r="O51" s="73"/>
      <c r="P51" s="73"/>
      <c r="Q51" s="1">
        <v>8</v>
      </c>
      <c r="S51" s="1">
        <v>12078</v>
      </c>
      <c r="T51" s="1">
        <v>12078</v>
      </c>
      <c r="U51" s="1">
        <f t="shared" si="5"/>
        <v>0</v>
      </c>
    </row>
    <row r="52" spans="2:23" ht="12" customHeight="1">
      <c r="N52" s="73"/>
      <c r="O52" s="73"/>
      <c r="P52" s="73"/>
      <c r="S52" s="1">
        <v>0</v>
      </c>
      <c r="T52" s="1">
        <v>0</v>
      </c>
      <c r="U52" s="1">
        <f t="shared" si="5"/>
        <v>0</v>
      </c>
    </row>
    <row r="53" spans="2:23" ht="12" customHeight="1">
      <c r="L53" s="78"/>
      <c r="N53" s="79" t="s">
        <v>79</v>
      </c>
      <c r="O53" s="55"/>
      <c r="P53" s="73">
        <f>L51+W62</f>
        <v>1506766.06</v>
      </c>
      <c r="S53" s="1">
        <v>78674</v>
      </c>
      <c r="T53" s="1">
        <v>82215</v>
      </c>
      <c r="U53" s="1">
        <f t="shared" si="5"/>
        <v>-3541</v>
      </c>
    </row>
    <row r="54" spans="2:23" ht="12" customHeight="1"/>
    <row r="55" spans="2:23" ht="12" customHeight="1">
      <c r="N55" s="1">
        <v>5000</v>
      </c>
      <c r="O55" s="1">
        <v>17</v>
      </c>
      <c r="P55" s="1">
        <f>N55*O55</f>
        <v>85000</v>
      </c>
    </row>
    <row r="56" spans="2:23" ht="13.5" customHeight="1"/>
    <row r="57" spans="2:23">
      <c r="S57" s="1" t="s">
        <v>88</v>
      </c>
      <c r="T57" s="1" t="s">
        <v>89</v>
      </c>
      <c r="U57" s="1" t="s">
        <v>90</v>
      </c>
      <c r="V57" s="1" t="s">
        <v>91</v>
      </c>
    </row>
    <row r="58" spans="2:23" ht="15.75">
      <c r="E58" s="80" t="s">
        <v>80</v>
      </c>
      <c r="F58" s="80"/>
      <c r="G58" s="81"/>
      <c r="H58" s="81"/>
      <c r="I58" s="81"/>
      <c r="J58" s="80"/>
      <c r="K58" s="80" t="s">
        <v>81</v>
      </c>
      <c r="R58" s="1" t="s">
        <v>82</v>
      </c>
      <c r="S58" s="16"/>
      <c r="T58" s="16">
        <f>N28</f>
        <v>15872.900000000001</v>
      </c>
      <c r="U58" s="16">
        <f>N43</f>
        <v>3014.5200000000004</v>
      </c>
      <c r="V58" s="16">
        <f>N50</f>
        <v>3542.34</v>
      </c>
      <c r="W58" s="16">
        <f>SUM(S58:V58)</f>
        <v>22429.760000000002</v>
      </c>
    </row>
    <row r="59" spans="2:23" ht="15.75">
      <c r="E59" s="80"/>
      <c r="F59" s="80"/>
      <c r="G59" s="80"/>
      <c r="H59" s="80"/>
      <c r="I59" s="80"/>
      <c r="J59" s="80"/>
      <c r="K59" s="80"/>
      <c r="R59" s="1" t="s">
        <v>83</v>
      </c>
      <c r="S59" s="16">
        <f>N37</f>
        <v>31344.299999999996</v>
      </c>
      <c r="T59" s="16"/>
      <c r="U59" s="16"/>
      <c r="V59" s="16"/>
      <c r="W59" s="16">
        <f t="shared" ref="W59:W61" si="6">SUM(S59:V59)</f>
        <v>31344.299999999996</v>
      </c>
    </row>
    <row r="60" spans="2:23" ht="15.75">
      <c r="E60" s="80" t="s">
        <v>84</v>
      </c>
      <c r="F60" s="80"/>
      <c r="G60" s="81"/>
      <c r="H60" s="81"/>
      <c r="I60" s="81"/>
      <c r="J60" s="80"/>
      <c r="K60" s="80" t="s">
        <v>85</v>
      </c>
      <c r="N60" s="16">
        <f>L51-'01.09.24 (2)'!L51</f>
        <v>85318.54000000027</v>
      </c>
      <c r="R60" s="1" t="s">
        <v>86</v>
      </c>
      <c r="S60" s="16">
        <f>O37</f>
        <v>12859.199999999999</v>
      </c>
      <c r="T60" s="16"/>
      <c r="U60" s="16"/>
      <c r="V60" s="16"/>
      <c r="W60" s="16">
        <f t="shared" si="6"/>
        <v>12859.199999999999</v>
      </c>
    </row>
    <row r="61" spans="2:23">
      <c r="R61" s="1" t="s">
        <v>92</v>
      </c>
      <c r="S61" s="16">
        <f>P37</f>
        <v>17505.75</v>
      </c>
      <c r="T61" s="16">
        <f>P28</f>
        <v>0</v>
      </c>
      <c r="U61" s="16">
        <f>P43</f>
        <v>1611.2999999999993</v>
      </c>
      <c r="V61" s="16">
        <f>P50</f>
        <v>99769.66</v>
      </c>
      <c r="W61" s="16">
        <f t="shared" si="6"/>
        <v>118886.71</v>
      </c>
    </row>
    <row r="62" spans="2:23">
      <c r="S62" s="16"/>
      <c r="T62" s="16"/>
      <c r="U62" s="16"/>
      <c r="V62" s="16"/>
      <c r="W62" s="16">
        <f>SUM(W58:W61)</f>
        <v>185519.97</v>
      </c>
    </row>
    <row r="64" spans="2:23">
      <c r="C64" s="82">
        <f>H11</f>
        <v>45698</v>
      </c>
    </row>
    <row r="72" spans="16:16">
      <c r="P72" s="1">
        <f>P22*F50</f>
        <v>211662</v>
      </c>
    </row>
    <row r="73" spans="16:16">
      <c r="P73" s="1">
        <f>L50-F49*K49</f>
        <v>108350</v>
      </c>
    </row>
    <row r="74" spans="16:16">
      <c r="P74" s="16">
        <f>P72-P73-N50</f>
        <v>99769.66</v>
      </c>
    </row>
  </sheetData>
  <mergeCells count="28">
    <mergeCell ref="C38:C43"/>
    <mergeCell ref="C44:C50"/>
    <mergeCell ref="L20:L21"/>
    <mergeCell ref="M20:M21"/>
    <mergeCell ref="C21:C22"/>
    <mergeCell ref="D21:D22"/>
    <mergeCell ref="C24:C28"/>
    <mergeCell ref="C29:C37"/>
    <mergeCell ref="H16:I16"/>
    <mergeCell ref="C20:D20"/>
    <mergeCell ref="E20:E22"/>
    <mergeCell ref="F20:F22"/>
    <mergeCell ref="G20:G22"/>
    <mergeCell ref="H20:H22"/>
    <mergeCell ref="I20:K20"/>
    <mergeCell ref="F11:G11"/>
    <mergeCell ref="H11:I11"/>
    <mergeCell ref="I12:M12"/>
    <mergeCell ref="L13:M13"/>
    <mergeCell ref="F15:G15"/>
    <mergeCell ref="H15:I15"/>
    <mergeCell ref="J15:K15"/>
    <mergeCell ref="J1:M1"/>
    <mergeCell ref="J2:M2"/>
    <mergeCell ref="J5:K5"/>
    <mergeCell ref="C8:M8"/>
    <mergeCell ref="F10:G10"/>
    <mergeCell ref="H10:I10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1:W74"/>
  <sheetViews>
    <sheetView view="pageBreakPreview" topLeftCell="D1" zoomScale="85" zoomScaleNormal="100" zoomScaleSheetLayoutView="85" workbookViewId="0">
      <selection activeCell="J28" sqref="J28"/>
    </sheetView>
  </sheetViews>
  <sheetFormatPr defaultRowHeight="12.75"/>
  <cols>
    <col min="1" max="2" width="9.140625" style="1"/>
    <col min="3" max="3" width="17.140625" style="1" customWidth="1"/>
    <col min="4" max="4" width="5.5703125" style="1" customWidth="1"/>
    <col min="5" max="5" width="28.85546875" style="1" customWidth="1"/>
    <col min="6" max="6" width="10.7109375" style="1" customWidth="1"/>
    <col min="7" max="7" width="11.7109375" style="1" bestFit="1" customWidth="1"/>
    <col min="8" max="8" width="10.7109375" style="1" customWidth="1"/>
    <col min="9" max="9" width="11.140625" style="1" customWidth="1"/>
    <col min="10" max="10" width="9.42578125" style="1" customWidth="1"/>
    <col min="11" max="11" width="14.28515625" style="1" bestFit="1" customWidth="1"/>
    <col min="12" max="12" width="15.28515625" style="1" customWidth="1"/>
    <col min="13" max="13" width="9.140625" style="1" customWidth="1"/>
    <col min="14" max="14" width="11.140625" style="1" customWidth="1"/>
    <col min="15" max="15" width="9.140625" style="1" customWidth="1"/>
    <col min="16" max="16" width="11.140625" style="1" customWidth="1"/>
    <col min="17" max="17" width="9.140625" style="1" customWidth="1"/>
    <col min="18" max="18" width="23.140625" style="1" customWidth="1"/>
    <col min="19" max="19" width="13.42578125" style="1" customWidth="1"/>
    <col min="20" max="21" width="9.140625" style="1" customWidth="1"/>
    <col min="22" max="22" width="10.42578125" style="1" bestFit="1" customWidth="1"/>
    <col min="23" max="23" width="10.28515625" style="1" bestFit="1" customWidth="1"/>
    <col min="24" max="258" width="9.140625" style="1"/>
    <col min="259" max="259" width="17.140625" style="1" customWidth="1"/>
    <col min="260" max="260" width="5.5703125" style="1" customWidth="1"/>
    <col min="261" max="261" width="28.85546875" style="1" customWidth="1"/>
    <col min="262" max="262" width="10.7109375" style="1" customWidth="1"/>
    <col min="263" max="263" width="11.7109375" style="1" bestFit="1" customWidth="1"/>
    <col min="264" max="264" width="11.28515625" style="1" customWidth="1"/>
    <col min="265" max="265" width="11.140625" style="1" customWidth="1"/>
    <col min="266" max="266" width="9.42578125" style="1" customWidth="1"/>
    <col min="267" max="267" width="14.28515625" style="1" bestFit="1" customWidth="1"/>
    <col min="268" max="268" width="15.28515625" style="1" customWidth="1"/>
    <col min="269" max="269" width="9.140625" style="1"/>
    <col min="270" max="270" width="13.7109375" style="1" customWidth="1"/>
    <col min="271" max="271" width="9.140625" style="1"/>
    <col min="272" max="272" width="13" style="1" customWidth="1"/>
    <col min="273" max="273" width="9.140625" style="1"/>
    <col min="274" max="274" width="23.140625" style="1" customWidth="1"/>
    <col min="275" max="275" width="13.42578125" style="1" customWidth="1"/>
    <col min="276" max="514" width="9.140625" style="1"/>
    <col min="515" max="515" width="17.140625" style="1" customWidth="1"/>
    <col min="516" max="516" width="5.5703125" style="1" customWidth="1"/>
    <col min="517" max="517" width="28.85546875" style="1" customWidth="1"/>
    <col min="518" max="518" width="10.7109375" style="1" customWidth="1"/>
    <col min="519" max="519" width="11.7109375" style="1" bestFit="1" customWidth="1"/>
    <col min="520" max="520" width="11.28515625" style="1" customWidth="1"/>
    <col min="521" max="521" width="11.140625" style="1" customWidth="1"/>
    <col min="522" max="522" width="9.42578125" style="1" customWidth="1"/>
    <col min="523" max="523" width="14.28515625" style="1" bestFit="1" customWidth="1"/>
    <col min="524" max="524" width="15.28515625" style="1" customWidth="1"/>
    <col min="525" max="525" width="9.140625" style="1"/>
    <col min="526" max="526" width="13.7109375" style="1" customWidth="1"/>
    <col min="527" max="527" width="9.140625" style="1"/>
    <col min="528" max="528" width="13" style="1" customWidth="1"/>
    <col min="529" max="529" width="9.140625" style="1"/>
    <col min="530" max="530" width="23.140625" style="1" customWidth="1"/>
    <col min="531" max="531" width="13.42578125" style="1" customWidth="1"/>
    <col min="532" max="770" width="9.140625" style="1"/>
    <col min="771" max="771" width="17.140625" style="1" customWidth="1"/>
    <col min="772" max="772" width="5.5703125" style="1" customWidth="1"/>
    <col min="773" max="773" width="28.85546875" style="1" customWidth="1"/>
    <col min="774" max="774" width="10.7109375" style="1" customWidth="1"/>
    <col min="775" max="775" width="11.7109375" style="1" bestFit="1" customWidth="1"/>
    <col min="776" max="776" width="11.28515625" style="1" customWidth="1"/>
    <col min="777" max="777" width="11.140625" style="1" customWidth="1"/>
    <col min="778" max="778" width="9.42578125" style="1" customWidth="1"/>
    <col min="779" max="779" width="14.28515625" style="1" bestFit="1" customWidth="1"/>
    <col min="780" max="780" width="15.28515625" style="1" customWidth="1"/>
    <col min="781" max="781" width="9.140625" style="1"/>
    <col min="782" max="782" width="13.7109375" style="1" customWidth="1"/>
    <col min="783" max="783" width="9.140625" style="1"/>
    <col min="784" max="784" width="13" style="1" customWidth="1"/>
    <col min="785" max="785" width="9.140625" style="1"/>
    <col min="786" max="786" width="23.140625" style="1" customWidth="1"/>
    <col min="787" max="787" width="13.42578125" style="1" customWidth="1"/>
    <col min="788" max="1026" width="9.140625" style="1"/>
    <col min="1027" max="1027" width="17.140625" style="1" customWidth="1"/>
    <col min="1028" max="1028" width="5.5703125" style="1" customWidth="1"/>
    <col min="1029" max="1029" width="28.85546875" style="1" customWidth="1"/>
    <col min="1030" max="1030" width="10.7109375" style="1" customWidth="1"/>
    <col min="1031" max="1031" width="11.7109375" style="1" bestFit="1" customWidth="1"/>
    <col min="1032" max="1032" width="11.28515625" style="1" customWidth="1"/>
    <col min="1033" max="1033" width="11.140625" style="1" customWidth="1"/>
    <col min="1034" max="1034" width="9.42578125" style="1" customWidth="1"/>
    <col min="1035" max="1035" width="14.28515625" style="1" bestFit="1" customWidth="1"/>
    <col min="1036" max="1036" width="15.28515625" style="1" customWidth="1"/>
    <col min="1037" max="1037" width="9.140625" style="1"/>
    <col min="1038" max="1038" width="13.7109375" style="1" customWidth="1"/>
    <col min="1039" max="1039" width="9.140625" style="1"/>
    <col min="1040" max="1040" width="13" style="1" customWidth="1"/>
    <col min="1041" max="1041" width="9.140625" style="1"/>
    <col min="1042" max="1042" width="23.140625" style="1" customWidth="1"/>
    <col min="1043" max="1043" width="13.42578125" style="1" customWidth="1"/>
    <col min="1044" max="1282" width="9.140625" style="1"/>
    <col min="1283" max="1283" width="17.140625" style="1" customWidth="1"/>
    <col min="1284" max="1284" width="5.5703125" style="1" customWidth="1"/>
    <col min="1285" max="1285" width="28.85546875" style="1" customWidth="1"/>
    <col min="1286" max="1286" width="10.7109375" style="1" customWidth="1"/>
    <col min="1287" max="1287" width="11.7109375" style="1" bestFit="1" customWidth="1"/>
    <col min="1288" max="1288" width="11.28515625" style="1" customWidth="1"/>
    <col min="1289" max="1289" width="11.140625" style="1" customWidth="1"/>
    <col min="1290" max="1290" width="9.42578125" style="1" customWidth="1"/>
    <col min="1291" max="1291" width="14.28515625" style="1" bestFit="1" customWidth="1"/>
    <col min="1292" max="1292" width="15.28515625" style="1" customWidth="1"/>
    <col min="1293" max="1293" width="9.140625" style="1"/>
    <col min="1294" max="1294" width="13.7109375" style="1" customWidth="1"/>
    <col min="1295" max="1295" width="9.140625" style="1"/>
    <col min="1296" max="1296" width="13" style="1" customWidth="1"/>
    <col min="1297" max="1297" width="9.140625" style="1"/>
    <col min="1298" max="1298" width="23.140625" style="1" customWidth="1"/>
    <col min="1299" max="1299" width="13.42578125" style="1" customWidth="1"/>
    <col min="1300" max="1538" width="9.140625" style="1"/>
    <col min="1539" max="1539" width="17.140625" style="1" customWidth="1"/>
    <col min="1540" max="1540" width="5.5703125" style="1" customWidth="1"/>
    <col min="1541" max="1541" width="28.85546875" style="1" customWidth="1"/>
    <col min="1542" max="1542" width="10.7109375" style="1" customWidth="1"/>
    <col min="1543" max="1543" width="11.7109375" style="1" bestFit="1" customWidth="1"/>
    <col min="1544" max="1544" width="11.28515625" style="1" customWidth="1"/>
    <col min="1545" max="1545" width="11.140625" style="1" customWidth="1"/>
    <col min="1546" max="1546" width="9.42578125" style="1" customWidth="1"/>
    <col min="1547" max="1547" width="14.28515625" style="1" bestFit="1" customWidth="1"/>
    <col min="1548" max="1548" width="15.28515625" style="1" customWidth="1"/>
    <col min="1549" max="1549" width="9.140625" style="1"/>
    <col min="1550" max="1550" width="13.7109375" style="1" customWidth="1"/>
    <col min="1551" max="1551" width="9.140625" style="1"/>
    <col min="1552" max="1552" width="13" style="1" customWidth="1"/>
    <col min="1553" max="1553" width="9.140625" style="1"/>
    <col min="1554" max="1554" width="23.140625" style="1" customWidth="1"/>
    <col min="1555" max="1555" width="13.42578125" style="1" customWidth="1"/>
    <col min="1556" max="1794" width="9.140625" style="1"/>
    <col min="1795" max="1795" width="17.140625" style="1" customWidth="1"/>
    <col min="1796" max="1796" width="5.5703125" style="1" customWidth="1"/>
    <col min="1797" max="1797" width="28.85546875" style="1" customWidth="1"/>
    <col min="1798" max="1798" width="10.7109375" style="1" customWidth="1"/>
    <col min="1799" max="1799" width="11.7109375" style="1" bestFit="1" customWidth="1"/>
    <col min="1800" max="1800" width="11.28515625" style="1" customWidth="1"/>
    <col min="1801" max="1801" width="11.140625" style="1" customWidth="1"/>
    <col min="1802" max="1802" width="9.42578125" style="1" customWidth="1"/>
    <col min="1803" max="1803" width="14.28515625" style="1" bestFit="1" customWidth="1"/>
    <col min="1804" max="1804" width="15.28515625" style="1" customWidth="1"/>
    <col min="1805" max="1805" width="9.140625" style="1"/>
    <col min="1806" max="1806" width="13.7109375" style="1" customWidth="1"/>
    <col min="1807" max="1807" width="9.140625" style="1"/>
    <col min="1808" max="1808" width="13" style="1" customWidth="1"/>
    <col min="1809" max="1809" width="9.140625" style="1"/>
    <col min="1810" max="1810" width="23.140625" style="1" customWidth="1"/>
    <col min="1811" max="1811" width="13.42578125" style="1" customWidth="1"/>
    <col min="1812" max="2050" width="9.140625" style="1"/>
    <col min="2051" max="2051" width="17.140625" style="1" customWidth="1"/>
    <col min="2052" max="2052" width="5.5703125" style="1" customWidth="1"/>
    <col min="2053" max="2053" width="28.85546875" style="1" customWidth="1"/>
    <col min="2054" max="2054" width="10.7109375" style="1" customWidth="1"/>
    <col min="2055" max="2055" width="11.7109375" style="1" bestFit="1" customWidth="1"/>
    <col min="2056" max="2056" width="11.28515625" style="1" customWidth="1"/>
    <col min="2057" max="2057" width="11.140625" style="1" customWidth="1"/>
    <col min="2058" max="2058" width="9.42578125" style="1" customWidth="1"/>
    <col min="2059" max="2059" width="14.28515625" style="1" bestFit="1" customWidth="1"/>
    <col min="2060" max="2060" width="15.28515625" style="1" customWidth="1"/>
    <col min="2061" max="2061" width="9.140625" style="1"/>
    <col min="2062" max="2062" width="13.7109375" style="1" customWidth="1"/>
    <col min="2063" max="2063" width="9.140625" style="1"/>
    <col min="2064" max="2064" width="13" style="1" customWidth="1"/>
    <col min="2065" max="2065" width="9.140625" style="1"/>
    <col min="2066" max="2066" width="23.140625" style="1" customWidth="1"/>
    <col min="2067" max="2067" width="13.42578125" style="1" customWidth="1"/>
    <col min="2068" max="2306" width="9.140625" style="1"/>
    <col min="2307" max="2307" width="17.140625" style="1" customWidth="1"/>
    <col min="2308" max="2308" width="5.5703125" style="1" customWidth="1"/>
    <col min="2309" max="2309" width="28.85546875" style="1" customWidth="1"/>
    <col min="2310" max="2310" width="10.7109375" style="1" customWidth="1"/>
    <col min="2311" max="2311" width="11.7109375" style="1" bestFit="1" customWidth="1"/>
    <col min="2312" max="2312" width="11.28515625" style="1" customWidth="1"/>
    <col min="2313" max="2313" width="11.140625" style="1" customWidth="1"/>
    <col min="2314" max="2314" width="9.42578125" style="1" customWidth="1"/>
    <col min="2315" max="2315" width="14.28515625" style="1" bestFit="1" customWidth="1"/>
    <col min="2316" max="2316" width="15.28515625" style="1" customWidth="1"/>
    <col min="2317" max="2317" width="9.140625" style="1"/>
    <col min="2318" max="2318" width="13.7109375" style="1" customWidth="1"/>
    <col min="2319" max="2319" width="9.140625" style="1"/>
    <col min="2320" max="2320" width="13" style="1" customWidth="1"/>
    <col min="2321" max="2321" width="9.140625" style="1"/>
    <col min="2322" max="2322" width="23.140625" style="1" customWidth="1"/>
    <col min="2323" max="2323" width="13.42578125" style="1" customWidth="1"/>
    <col min="2324" max="2562" width="9.140625" style="1"/>
    <col min="2563" max="2563" width="17.140625" style="1" customWidth="1"/>
    <col min="2564" max="2564" width="5.5703125" style="1" customWidth="1"/>
    <col min="2565" max="2565" width="28.85546875" style="1" customWidth="1"/>
    <col min="2566" max="2566" width="10.7109375" style="1" customWidth="1"/>
    <col min="2567" max="2567" width="11.7109375" style="1" bestFit="1" customWidth="1"/>
    <col min="2568" max="2568" width="11.28515625" style="1" customWidth="1"/>
    <col min="2569" max="2569" width="11.140625" style="1" customWidth="1"/>
    <col min="2570" max="2570" width="9.42578125" style="1" customWidth="1"/>
    <col min="2571" max="2571" width="14.28515625" style="1" bestFit="1" customWidth="1"/>
    <col min="2572" max="2572" width="15.28515625" style="1" customWidth="1"/>
    <col min="2573" max="2573" width="9.140625" style="1"/>
    <col min="2574" max="2574" width="13.7109375" style="1" customWidth="1"/>
    <col min="2575" max="2575" width="9.140625" style="1"/>
    <col min="2576" max="2576" width="13" style="1" customWidth="1"/>
    <col min="2577" max="2577" width="9.140625" style="1"/>
    <col min="2578" max="2578" width="23.140625" style="1" customWidth="1"/>
    <col min="2579" max="2579" width="13.42578125" style="1" customWidth="1"/>
    <col min="2580" max="2818" width="9.140625" style="1"/>
    <col min="2819" max="2819" width="17.140625" style="1" customWidth="1"/>
    <col min="2820" max="2820" width="5.5703125" style="1" customWidth="1"/>
    <col min="2821" max="2821" width="28.85546875" style="1" customWidth="1"/>
    <col min="2822" max="2822" width="10.7109375" style="1" customWidth="1"/>
    <col min="2823" max="2823" width="11.7109375" style="1" bestFit="1" customWidth="1"/>
    <col min="2824" max="2824" width="11.28515625" style="1" customWidth="1"/>
    <col min="2825" max="2825" width="11.140625" style="1" customWidth="1"/>
    <col min="2826" max="2826" width="9.42578125" style="1" customWidth="1"/>
    <col min="2827" max="2827" width="14.28515625" style="1" bestFit="1" customWidth="1"/>
    <col min="2828" max="2828" width="15.28515625" style="1" customWidth="1"/>
    <col min="2829" max="2829" width="9.140625" style="1"/>
    <col min="2830" max="2830" width="13.7109375" style="1" customWidth="1"/>
    <col min="2831" max="2831" width="9.140625" style="1"/>
    <col min="2832" max="2832" width="13" style="1" customWidth="1"/>
    <col min="2833" max="2833" width="9.140625" style="1"/>
    <col min="2834" max="2834" width="23.140625" style="1" customWidth="1"/>
    <col min="2835" max="2835" width="13.42578125" style="1" customWidth="1"/>
    <col min="2836" max="3074" width="9.140625" style="1"/>
    <col min="3075" max="3075" width="17.140625" style="1" customWidth="1"/>
    <col min="3076" max="3076" width="5.5703125" style="1" customWidth="1"/>
    <col min="3077" max="3077" width="28.85546875" style="1" customWidth="1"/>
    <col min="3078" max="3078" width="10.7109375" style="1" customWidth="1"/>
    <col min="3079" max="3079" width="11.7109375" style="1" bestFit="1" customWidth="1"/>
    <col min="3080" max="3080" width="11.28515625" style="1" customWidth="1"/>
    <col min="3081" max="3081" width="11.140625" style="1" customWidth="1"/>
    <col min="3082" max="3082" width="9.42578125" style="1" customWidth="1"/>
    <col min="3083" max="3083" width="14.28515625" style="1" bestFit="1" customWidth="1"/>
    <col min="3084" max="3084" width="15.28515625" style="1" customWidth="1"/>
    <col min="3085" max="3085" width="9.140625" style="1"/>
    <col min="3086" max="3086" width="13.7109375" style="1" customWidth="1"/>
    <col min="3087" max="3087" width="9.140625" style="1"/>
    <col min="3088" max="3088" width="13" style="1" customWidth="1"/>
    <col min="3089" max="3089" width="9.140625" style="1"/>
    <col min="3090" max="3090" width="23.140625" style="1" customWidth="1"/>
    <col min="3091" max="3091" width="13.42578125" style="1" customWidth="1"/>
    <col min="3092" max="3330" width="9.140625" style="1"/>
    <col min="3331" max="3331" width="17.140625" style="1" customWidth="1"/>
    <col min="3332" max="3332" width="5.5703125" style="1" customWidth="1"/>
    <col min="3333" max="3333" width="28.85546875" style="1" customWidth="1"/>
    <col min="3334" max="3334" width="10.7109375" style="1" customWidth="1"/>
    <col min="3335" max="3335" width="11.7109375" style="1" bestFit="1" customWidth="1"/>
    <col min="3336" max="3336" width="11.28515625" style="1" customWidth="1"/>
    <col min="3337" max="3337" width="11.140625" style="1" customWidth="1"/>
    <col min="3338" max="3338" width="9.42578125" style="1" customWidth="1"/>
    <col min="3339" max="3339" width="14.28515625" style="1" bestFit="1" customWidth="1"/>
    <col min="3340" max="3340" width="15.28515625" style="1" customWidth="1"/>
    <col min="3341" max="3341" width="9.140625" style="1"/>
    <col min="3342" max="3342" width="13.7109375" style="1" customWidth="1"/>
    <col min="3343" max="3343" width="9.140625" style="1"/>
    <col min="3344" max="3344" width="13" style="1" customWidth="1"/>
    <col min="3345" max="3345" width="9.140625" style="1"/>
    <col min="3346" max="3346" width="23.140625" style="1" customWidth="1"/>
    <col min="3347" max="3347" width="13.42578125" style="1" customWidth="1"/>
    <col min="3348" max="3586" width="9.140625" style="1"/>
    <col min="3587" max="3587" width="17.140625" style="1" customWidth="1"/>
    <col min="3588" max="3588" width="5.5703125" style="1" customWidth="1"/>
    <col min="3589" max="3589" width="28.85546875" style="1" customWidth="1"/>
    <col min="3590" max="3590" width="10.7109375" style="1" customWidth="1"/>
    <col min="3591" max="3591" width="11.7109375" style="1" bestFit="1" customWidth="1"/>
    <col min="3592" max="3592" width="11.28515625" style="1" customWidth="1"/>
    <col min="3593" max="3593" width="11.140625" style="1" customWidth="1"/>
    <col min="3594" max="3594" width="9.42578125" style="1" customWidth="1"/>
    <col min="3595" max="3595" width="14.28515625" style="1" bestFit="1" customWidth="1"/>
    <col min="3596" max="3596" width="15.28515625" style="1" customWidth="1"/>
    <col min="3597" max="3597" width="9.140625" style="1"/>
    <col min="3598" max="3598" width="13.7109375" style="1" customWidth="1"/>
    <col min="3599" max="3599" width="9.140625" style="1"/>
    <col min="3600" max="3600" width="13" style="1" customWidth="1"/>
    <col min="3601" max="3601" width="9.140625" style="1"/>
    <col min="3602" max="3602" width="23.140625" style="1" customWidth="1"/>
    <col min="3603" max="3603" width="13.42578125" style="1" customWidth="1"/>
    <col min="3604" max="3842" width="9.140625" style="1"/>
    <col min="3843" max="3843" width="17.140625" style="1" customWidth="1"/>
    <col min="3844" max="3844" width="5.5703125" style="1" customWidth="1"/>
    <col min="3845" max="3845" width="28.85546875" style="1" customWidth="1"/>
    <col min="3846" max="3846" width="10.7109375" style="1" customWidth="1"/>
    <col min="3847" max="3847" width="11.7109375" style="1" bestFit="1" customWidth="1"/>
    <col min="3848" max="3848" width="11.28515625" style="1" customWidth="1"/>
    <col min="3849" max="3849" width="11.140625" style="1" customWidth="1"/>
    <col min="3850" max="3850" width="9.42578125" style="1" customWidth="1"/>
    <col min="3851" max="3851" width="14.28515625" style="1" bestFit="1" customWidth="1"/>
    <col min="3852" max="3852" width="15.28515625" style="1" customWidth="1"/>
    <col min="3853" max="3853" width="9.140625" style="1"/>
    <col min="3854" max="3854" width="13.7109375" style="1" customWidth="1"/>
    <col min="3855" max="3855" width="9.140625" style="1"/>
    <col min="3856" max="3856" width="13" style="1" customWidth="1"/>
    <col min="3857" max="3857" width="9.140625" style="1"/>
    <col min="3858" max="3858" width="23.140625" style="1" customWidth="1"/>
    <col min="3859" max="3859" width="13.42578125" style="1" customWidth="1"/>
    <col min="3860" max="4098" width="9.140625" style="1"/>
    <col min="4099" max="4099" width="17.140625" style="1" customWidth="1"/>
    <col min="4100" max="4100" width="5.5703125" style="1" customWidth="1"/>
    <col min="4101" max="4101" width="28.85546875" style="1" customWidth="1"/>
    <col min="4102" max="4102" width="10.7109375" style="1" customWidth="1"/>
    <col min="4103" max="4103" width="11.7109375" style="1" bestFit="1" customWidth="1"/>
    <col min="4104" max="4104" width="11.28515625" style="1" customWidth="1"/>
    <col min="4105" max="4105" width="11.140625" style="1" customWidth="1"/>
    <col min="4106" max="4106" width="9.42578125" style="1" customWidth="1"/>
    <col min="4107" max="4107" width="14.28515625" style="1" bestFit="1" customWidth="1"/>
    <col min="4108" max="4108" width="15.28515625" style="1" customWidth="1"/>
    <col min="4109" max="4109" width="9.140625" style="1"/>
    <col min="4110" max="4110" width="13.7109375" style="1" customWidth="1"/>
    <col min="4111" max="4111" width="9.140625" style="1"/>
    <col min="4112" max="4112" width="13" style="1" customWidth="1"/>
    <col min="4113" max="4113" width="9.140625" style="1"/>
    <col min="4114" max="4114" width="23.140625" style="1" customWidth="1"/>
    <col min="4115" max="4115" width="13.42578125" style="1" customWidth="1"/>
    <col min="4116" max="4354" width="9.140625" style="1"/>
    <col min="4355" max="4355" width="17.140625" style="1" customWidth="1"/>
    <col min="4356" max="4356" width="5.5703125" style="1" customWidth="1"/>
    <col min="4357" max="4357" width="28.85546875" style="1" customWidth="1"/>
    <col min="4358" max="4358" width="10.7109375" style="1" customWidth="1"/>
    <col min="4359" max="4359" width="11.7109375" style="1" bestFit="1" customWidth="1"/>
    <col min="4360" max="4360" width="11.28515625" style="1" customWidth="1"/>
    <col min="4361" max="4361" width="11.140625" style="1" customWidth="1"/>
    <col min="4362" max="4362" width="9.42578125" style="1" customWidth="1"/>
    <col min="4363" max="4363" width="14.28515625" style="1" bestFit="1" customWidth="1"/>
    <col min="4364" max="4364" width="15.28515625" style="1" customWidth="1"/>
    <col min="4365" max="4365" width="9.140625" style="1"/>
    <col min="4366" max="4366" width="13.7109375" style="1" customWidth="1"/>
    <col min="4367" max="4367" width="9.140625" style="1"/>
    <col min="4368" max="4368" width="13" style="1" customWidth="1"/>
    <col min="4369" max="4369" width="9.140625" style="1"/>
    <col min="4370" max="4370" width="23.140625" style="1" customWidth="1"/>
    <col min="4371" max="4371" width="13.42578125" style="1" customWidth="1"/>
    <col min="4372" max="4610" width="9.140625" style="1"/>
    <col min="4611" max="4611" width="17.140625" style="1" customWidth="1"/>
    <col min="4612" max="4612" width="5.5703125" style="1" customWidth="1"/>
    <col min="4613" max="4613" width="28.85546875" style="1" customWidth="1"/>
    <col min="4614" max="4614" width="10.7109375" style="1" customWidth="1"/>
    <col min="4615" max="4615" width="11.7109375" style="1" bestFit="1" customWidth="1"/>
    <col min="4616" max="4616" width="11.28515625" style="1" customWidth="1"/>
    <col min="4617" max="4617" width="11.140625" style="1" customWidth="1"/>
    <col min="4618" max="4618" width="9.42578125" style="1" customWidth="1"/>
    <col min="4619" max="4619" width="14.28515625" style="1" bestFit="1" customWidth="1"/>
    <col min="4620" max="4620" width="15.28515625" style="1" customWidth="1"/>
    <col min="4621" max="4621" width="9.140625" style="1"/>
    <col min="4622" max="4622" width="13.7109375" style="1" customWidth="1"/>
    <col min="4623" max="4623" width="9.140625" style="1"/>
    <col min="4624" max="4624" width="13" style="1" customWidth="1"/>
    <col min="4625" max="4625" width="9.140625" style="1"/>
    <col min="4626" max="4626" width="23.140625" style="1" customWidth="1"/>
    <col min="4627" max="4627" width="13.42578125" style="1" customWidth="1"/>
    <col min="4628" max="4866" width="9.140625" style="1"/>
    <col min="4867" max="4867" width="17.140625" style="1" customWidth="1"/>
    <col min="4868" max="4868" width="5.5703125" style="1" customWidth="1"/>
    <col min="4869" max="4869" width="28.85546875" style="1" customWidth="1"/>
    <col min="4870" max="4870" width="10.7109375" style="1" customWidth="1"/>
    <col min="4871" max="4871" width="11.7109375" style="1" bestFit="1" customWidth="1"/>
    <col min="4872" max="4872" width="11.28515625" style="1" customWidth="1"/>
    <col min="4873" max="4873" width="11.140625" style="1" customWidth="1"/>
    <col min="4874" max="4874" width="9.42578125" style="1" customWidth="1"/>
    <col min="4875" max="4875" width="14.28515625" style="1" bestFit="1" customWidth="1"/>
    <col min="4876" max="4876" width="15.28515625" style="1" customWidth="1"/>
    <col min="4877" max="4877" width="9.140625" style="1"/>
    <col min="4878" max="4878" width="13.7109375" style="1" customWidth="1"/>
    <col min="4879" max="4879" width="9.140625" style="1"/>
    <col min="4880" max="4880" width="13" style="1" customWidth="1"/>
    <col min="4881" max="4881" width="9.140625" style="1"/>
    <col min="4882" max="4882" width="23.140625" style="1" customWidth="1"/>
    <col min="4883" max="4883" width="13.42578125" style="1" customWidth="1"/>
    <col min="4884" max="5122" width="9.140625" style="1"/>
    <col min="5123" max="5123" width="17.140625" style="1" customWidth="1"/>
    <col min="5124" max="5124" width="5.5703125" style="1" customWidth="1"/>
    <col min="5125" max="5125" width="28.85546875" style="1" customWidth="1"/>
    <col min="5126" max="5126" width="10.7109375" style="1" customWidth="1"/>
    <col min="5127" max="5127" width="11.7109375" style="1" bestFit="1" customWidth="1"/>
    <col min="5128" max="5128" width="11.28515625" style="1" customWidth="1"/>
    <col min="5129" max="5129" width="11.140625" style="1" customWidth="1"/>
    <col min="5130" max="5130" width="9.42578125" style="1" customWidth="1"/>
    <col min="5131" max="5131" width="14.28515625" style="1" bestFit="1" customWidth="1"/>
    <col min="5132" max="5132" width="15.28515625" style="1" customWidth="1"/>
    <col min="5133" max="5133" width="9.140625" style="1"/>
    <col min="5134" max="5134" width="13.7109375" style="1" customWidth="1"/>
    <col min="5135" max="5135" width="9.140625" style="1"/>
    <col min="5136" max="5136" width="13" style="1" customWidth="1"/>
    <col min="5137" max="5137" width="9.140625" style="1"/>
    <col min="5138" max="5138" width="23.140625" style="1" customWidth="1"/>
    <col min="5139" max="5139" width="13.42578125" style="1" customWidth="1"/>
    <col min="5140" max="5378" width="9.140625" style="1"/>
    <col min="5379" max="5379" width="17.140625" style="1" customWidth="1"/>
    <col min="5380" max="5380" width="5.5703125" style="1" customWidth="1"/>
    <col min="5381" max="5381" width="28.85546875" style="1" customWidth="1"/>
    <col min="5382" max="5382" width="10.7109375" style="1" customWidth="1"/>
    <col min="5383" max="5383" width="11.7109375" style="1" bestFit="1" customWidth="1"/>
    <col min="5384" max="5384" width="11.28515625" style="1" customWidth="1"/>
    <col min="5385" max="5385" width="11.140625" style="1" customWidth="1"/>
    <col min="5386" max="5386" width="9.42578125" style="1" customWidth="1"/>
    <col min="5387" max="5387" width="14.28515625" style="1" bestFit="1" customWidth="1"/>
    <col min="5388" max="5388" width="15.28515625" style="1" customWidth="1"/>
    <col min="5389" max="5389" width="9.140625" style="1"/>
    <col min="5390" max="5390" width="13.7109375" style="1" customWidth="1"/>
    <col min="5391" max="5391" width="9.140625" style="1"/>
    <col min="5392" max="5392" width="13" style="1" customWidth="1"/>
    <col min="5393" max="5393" width="9.140625" style="1"/>
    <col min="5394" max="5394" width="23.140625" style="1" customWidth="1"/>
    <col min="5395" max="5395" width="13.42578125" style="1" customWidth="1"/>
    <col min="5396" max="5634" width="9.140625" style="1"/>
    <col min="5635" max="5635" width="17.140625" style="1" customWidth="1"/>
    <col min="5636" max="5636" width="5.5703125" style="1" customWidth="1"/>
    <col min="5637" max="5637" width="28.85546875" style="1" customWidth="1"/>
    <col min="5638" max="5638" width="10.7109375" style="1" customWidth="1"/>
    <col min="5639" max="5639" width="11.7109375" style="1" bestFit="1" customWidth="1"/>
    <col min="5640" max="5640" width="11.28515625" style="1" customWidth="1"/>
    <col min="5641" max="5641" width="11.140625" style="1" customWidth="1"/>
    <col min="5642" max="5642" width="9.42578125" style="1" customWidth="1"/>
    <col min="5643" max="5643" width="14.28515625" style="1" bestFit="1" customWidth="1"/>
    <col min="5644" max="5644" width="15.28515625" style="1" customWidth="1"/>
    <col min="5645" max="5645" width="9.140625" style="1"/>
    <col min="5646" max="5646" width="13.7109375" style="1" customWidth="1"/>
    <col min="5647" max="5647" width="9.140625" style="1"/>
    <col min="5648" max="5648" width="13" style="1" customWidth="1"/>
    <col min="5649" max="5649" width="9.140625" style="1"/>
    <col min="5650" max="5650" width="23.140625" style="1" customWidth="1"/>
    <col min="5651" max="5651" width="13.42578125" style="1" customWidth="1"/>
    <col min="5652" max="5890" width="9.140625" style="1"/>
    <col min="5891" max="5891" width="17.140625" style="1" customWidth="1"/>
    <col min="5892" max="5892" width="5.5703125" style="1" customWidth="1"/>
    <col min="5893" max="5893" width="28.85546875" style="1" customWidth="1"/>
    <col min="5894" max="5894" width="10.7109375" style="1" customWidth="1"/>
    <col min="5895" max="5895" width="11.7109375" style="1" bestFit="1" customWidth="1"/>
    <col min="5896" max="5896" width="11.28515625" style="1" customWidth="1"/>
    <col min="5897" max="5897" width="11.140625" style="1" customWidth="1"/>
    <col min="5898" max="5898" width="9.42578125" style="1" customWidth="1"/>
    <col min="5899" max="5899" width="14.28515625" style="1" bestFit="1" customWidth="1"/>
    <col min="5900" max="5900" width="15.28515625" style="1" customWidth="1"/>
    <col min="5901" max="5901" width="9.140625" style="1"/>
    <col min="5902" max="5902" width="13.7109375" style="1" customWidth="1"/>
    <col min="5903" max="5903" width="9.140625" style="1"/>
    <col min="5904" max="5904" width="13" style="1" customWidth="1"/>
    <col min="5905" max="5905" width="9.140625" style="1"/>
    <col min="5906" max="5906" width="23.140625" style="1" customWidth="1"/>
    <col min="5907" max="5907" width="13.42578125" style="1" customWidth="1"/>
    <col min="5908" max="6146" width="9.140625" style="1"/>
    <col min="6147" max="6147" width="17.140625" style="1" customWidth="1"/>
    <col min="6148" max="6148" width="5.5703125" style="1" customWidth="1"/>
    <col min="6149" max="6149" width="28.85546875" style="1" customWidth="1"/>
    <col min="6150" max="6150" width="10.7109375" style="1" customWidth="1"/>
    <col min="6151" max="6151" width="11.7109375" style="1" bestFit="1" customWidth="1"/>
    <col min="6152" max="6152" width="11.28515625" style="1" customWidth="1"/>
    <col min="6153" max="6153" width="11.140625" style="1" customWidth="1"/>
    <col min="6154" max="6154" width="9.42578125" style="1" customWidth="1"/>
    <col min="6155" max="6155" width="14.28515625" style="1" bestFit="1" customWidth="1"/>
    <col min="6156" max="6156" width="15.28515625" style="1" customWidth="1"/>
    <col min="6157" max="6157" width="9.140625" style="1"/>
    <col min="6158" max="6158" width="13.7109375" style="1" customWidth="1"/>
    <col min="6159" max="6159" width="9.140625" style="1"/>
    <col min="6160" max="6160" width="13" style="1" customWidth="1"/>
    <col min="6161" max="6161" width="9.140625" style="1"/>
    <col min="6162" max="6162" width="23.140625" style="1" customWidth="1"/>
    <col min="6163" max="6163" width="13.42578125" style="1" customWidth="1"/>
    <col min="6164" max="6402" width="9.140625" style="1"/>
    <col min="6403" max="6403" width="17.140625" style="1" customWidth="1"/>
    <col min="6404" max="6404" width="5.5703125" style="1" customWidth="1"/>
    <col min="6405" max="6405" width="28.85546875" style="1" customWidth="1"/>
    <col min="6406" max="6406" width="10.7109375" style="1" customWidth="1"/>
    <col min="6407" max="6407" width="11.7109375" style="1" bestFit="1" customWidth="1"/>
    <col min="6408" max="6408" width="11.28515625" style="1" customWidth="1"/>
    <col min="6409" max="6409" width="11.140625" style="1" customWidth="1"/>
    <col min="6410" max="6410" width="9.42578125" style="1" customWidth="1"/>
    <col min="6411" max="6411" width="14.28515625" style="1" bestFit="1" customWidth="1"/>
    <col min="6412" max="6412" width="15.28515625" style="1" customWidth="1"/>
    <col min="6413" max="6413" width="9.140625" style="1"/>
    <col min="6414" max="6414" width="13.7109375" style="1" customWidth="1"/>
    <col min="6415" max="6415" width="9.140625" style="1"/>
    <col min="6416" max="6416" width="13" style="1" customWidth="1"/>
    <col min="6417" max="6417" width="9.140625" style="1"/>
    <col min="6418" max="6418" width="23.140625" style="1" customWidth="1"/>
    <col min="6419" max="6419" width="13.42578125" style="1" customWidth="1"/>
    <col min="6420" max="6658" width="9.140625" style="1"/>
    <col min="6659" max="6659" width="17.140625" style="1" customWidth="1"/>
    <col min="6660" max="6660" width="5.5703125" style="1" customWidth="1"/>
    <col min="6661" max="6661" width="28.85546875" style="1" customWidth="1"/>
    <col min="6662" max="6662" width="10.7109375" style="1" customWidth="1"/>
    <col min="6663" max="6663" width="11.7109375" style="1" bestFit="1" customWidth="1"/>
    <col min="6664" max="6664" width="11.28515625" style="1" customWidth="1"/>
    <col min="6665" max="6665" width="11.140625" style="1" customWidth="1"/>
    <col min="6666" max="6666" width="9.42578125" style="1" customWidth="1"/>
    <col min="6667" max="6667" width="14.28515625" style="1" bestFit="1" customWidth="1"/>
    <col min="6668" max="6668" width="15.28515625" style="1" customWidth="1"/>
    <col min="6669" max="6669" width="9.140625" style="1"/>
    <col min="6670" max="6670" width="13.7109375" style="1" customWidth="1"/>
    <col min="6671" max="6671" width="9.140625" style="1"/>
    <col min="6672" max="6672" width="13" style="1" customWidth="1"/>
    <col min="6673" max="6673" width="9.140625" style="1"/>
    <col min="6674" max="6674" width="23.140625" style="1" customWidth="1"/>
    <col min="6675" max="6675" width="13.42578125" style="1" customWidth="1"/>
    <col min="6676" max="6914" width="9.140625" style="1"/>
    <col min="6915" max="6915" width="17.140625" style="1" customWidth="1"/>
    <col min="6916" max="6916" width="5.5703125" style="1" customWidth="1"/>
    <col min="6917" max="6917" width="28.85546875" style="1" customWidth="1"/>
    <col min="6918" max="6918" width="10.7109375" style="1" customWidth="1"/>
    <col min="6919" max="6919" width="11.7109375" style="1" bestFit="1" customWidth="1"/>
    <col min="6920" max="6920" width="11.28515625" style="1" customWidth="1"/>
    <col min="6921" max="6921" width="11.140625" style="1" customWidth="1"/>
    <col min="6922" max="6922" width="9.42578125" style="1" customWidth="1"/>
    <col min="6923" max="6923" width="14.28515625" style="1" bestFit="1" customWidth="1"/>
    <col min="6924" max="6924" width="15.28515625" style="1" customWidth="1"/>
    <col min="6925" max="6925" width="9.140625" style="1"/>
    <col min="6926" max="6926" width="13.7109375" style="1" customWidth="1"/>
    <col min="6927" max="6927" width="9.140625" style="1"/>
    <col min="6928" max="6928" width="13" style="1" customWidth="1"/>
    <col min="6929" max="6929" width="9.140625" style="1"/>
    <col min="6930" max="6930" width="23.140625" style="1" customWidth="1"/>
    <col min="6931" max="6931" width="13.42578125" style="1" customWidth="1"/>
    <col min="6932" max="7170" width="9.140625" style="1"/>
    <col min="7171" max="7171" width="17.140625" style="1" customWidth="1"/>
    <col min="7172" max="7172" width="5.5703125" style="1" customWidth="1"/>
    <col min="7173" max="7173" width="28.85546875" style="1" customWidth="1"/>
    <col min="7174" max="7174" width="10.7109375" style="1" customWidth="1"/>
    <col min="7175" max="7175" width="11.7109375" style="1" bestFit="1" customWidth="1"/>
    <col min="7176" max="7176" width="11.28515625" style="1" customWidth="1"/>
    <col min="7177" max="7177" width="11.140625" style="1" customWidth="1"/>
    <col min="7178" max="7178" width="9.42578125" style="1" customWidth="1"/>
    <col min="7179" max="7179" width="14.28515625" style="1" bestFit="1" customWidth="1"/>
    <col min="7180" max="7180" width="15.28515625" style="1" customWidth="1"/>
    <col min="7181" max="7181" width="9.140625" style="1"/>
    <col min="7182" max="7182" width="13.7109375" style="1" customWidth="1"/>
    <col min="7183" max="7183" width="9.140625" style="1"/>
    <col min="7184" max="7184" width="13" style="1" customWidth="1"/>
    <col min="7185" max="7185" width="9.140625" style="1"/>
    <col min="7186" max="7186" width="23.140625" style="1" customWidth="1"/>
    <col min="7187" max="7187" width="13.42578125" style="1" customWidth="1"/>
    <col min="7188" max="7426" width="9.140625" style="1"/>
    <col min="7427" max="7427" width="17.140625" style="1" customWidth="1"/>
    <col min="7428" max="7428" width="5.5703125" style="1" customWidth="1"/>
    <col min="7429" max="7429" width="28.85546875" style="1" customWidth="1"/>
    <col min="7430" max="7430" width="10.7109375" style="1" customWidth="1"/>
    <col min="7431" max="7431" width="11.7109375" style="1" bestFit="1" customWidth="1"/>
    <col min="7432" max="7432" width="11.28515625" style="1" customWidth="1"/>
    <col min="7433" max="7433" width="11.140625" style="1" customWidth="1"/>
    <col min="7434" max="7434" width="9.42578125" style="1" customWidth="1"/>
    <col min="7435" max="7435" width="14.28515625" style="1" bestFit="1" customWidth="1"/>
    <col min="7436" max="7436" width="15.28515625" style="1" customWidth="1"/>
    <col min="7437" max="7437" width="9.140625" style="1"/>
    <col min="7438" max="7438" width="13.7109375" style="1" customWidth="1"/>
    <col min="7439" max="7439" width="9.140625" style="1"/>
    <col min="7440" max="7440" width="13" style="1" customWidth="1"/>
    <col min="7441" max="7441" width="9.140625" style="1"/>
    <col min="7442" max="7442" width="23.140625" style="1" customWidth="1"/>
    <col min="7443" max="7443" width="13.42578125" style="1" customWidth="1"/>
    <col min="7444" max="7682" width="9.140625" style="1"/>
    <col min="7683" max="7683" width="17.140625" style="1" customWidth="1"/>
    <col min="7684" max="7684" width="5.5703125" style="1" customWidth="1"/>
    <col min="7685" max="7685" width="28.85546875" style="1" customWidth="1"/>
    <col min="7686" max="7686" width="10.7109375" style="1" customWidth="1"/>
    <col min="7687" max="7687" width="11.7109375" style="1" bestFit="1" customWidth="1"/>
    <col min="7688" max="7688" width="11.28515625" style="1" customWidth="1"/>
    <col min="7689" max="7689" width="11.140625" style="1" customWidth="1"/>
    <col min="7690" max="7690" width="9.42578125" style="1" customWidth="1"/>
    <col min="7691" max="7691" width="14.28515625" style="1" bestFit="1" customWidth="1"/>
    <col min="7692" max="7692" width="15.28515625" style="1" customWidth="1"/>
    <col min="7693" max="7693" width="9.140625" style="1"/>
    <col min="7694" max="7694" width="13.7109375" style="1" customWidth="1"/>
    <col min="7695" max="7695" width="9.140625" style="1"/>
    <col min="7696" max="7696" width="13" style="1" customWidth="1"/>
    <col min="7697" max="7697" width="9.140625" style="1"/>
    <col min="7698" max="7698" width="23.140625" style="1" customWidth="1"/>
    <col min="7699" max="7699" width="13.42578125" style="1" customWidth="1"/>
    <col min="7700" max="7938" width="9.140625" style="1"/>
    <col min="7939" max="7939" width="17.140625" style="1" customWidth="1"/>
    <col min="7940" max="7940" width="5.5703125" style="1" customWidth="1"/>
    <col min="7941" max="7941" width="28.85546875" style="1" customWidth="1"/>
    <col min="7942" max="7942" width="10.7109375" style="1" customWidth="1"/>
    <col min="7943" max="7943" width="11.7109375" style="1" bestFit="1" customWidth="1"/>
    <col min="7944" max="7944" width="11.28515625" style="1" customWidth="1"/>
    <col min="7945" max="7945" width="11.140625" style="1" customWidth="1"/>
    <col min="7946" max="7946" width="9.42578125" style="1" customWidth="1"/>
    <col min="7947" max="7947" width="14.28515625" style="1" bestFit="1" customWidth="1"/>
    <col min="7948" max="7948" width="15.28515625" style="1" customWidth="1"/>
    <col min="7949" max="7949" width="9.140625" style="1"/>
    <col min="7950" max="7950" width="13.7109375" style="1" customWidth="1"/>
    <col min="7951" max="7951" width="9.140625" style="1"/>
    <col min="7952" max="7952" width="13" style="1" customWidth="1"/>
    <col min="7953" max="7953" width="9.140625" style="1"/>
    <col min="7954" max="7954" width="23.140625" style="1" customWidth="1"/>
    <col min="7955" max="7955" width="13.42578125" style="1" customWidth="1"/>
    <col min="7956" max="8194" width="9.140625" style="1"/>
    <col min="8195" max="8195" width="17.140625" style="1" customWidth="1"/>
    <col min="8196" max="8196" width="5.5703125" style="1" customWidth="1"/>
    <col min="8197" max="8197" width="28.85546875" style="1" customWidth="1"/>
    <col min="8198" max="8198" width="10.7109375" style="1" customWidth="1"/>
    <col min="8199" max="8199" width="11.7109375" style="1" bestFit="1" customWidth="1"/>
    <col min="8200" max="8200" width="11.28515625" style="1" customWidth="1"/>
    <col min="8201" max="8201" width="11.140625" style="1" customWidth="1"/>
    <col min="8202" max="8202" width="9.42578125" style="1" customWidth="1"/>
    <col min="8203" max="8203" width="14.28515625" style="1" bestFit="1" customWidth="1"/>
    <col min="8204" max="8204" width="15.28515625" style="1" customWidth="1"/>
    <col min="8205" max="8205" width="9.140625" style="1"/>
    <col min="8206" max="8206" width="13.7109375" style="1" customWidth="1"/>
    <col min="8207" max="8207" width="9.140625" style="1"/>
    <col min="8208" max="8208" width="13" style="1" customWidth="1"/>
    <col min="8209" max="8209" width="9.140625" style="1"/>
    <col min="8210" max="8210" width="23.140625" style="1" customWidth="1"/>
    <col min="8211" max="8211" width="13.42578125" style="1" customWidth="1"/>
    <col min="8212" max="8450" width="9.140625" style="1"/>
    <col min="8451" max="8451" width="17.140625" style="1" customWidth="1"/>
    <col min="8452" max="8452" width="5.5703125" style="1" customWidth="1"/>
    <col min="8453" max="8453" width="28.85546875" style="1" customWidth="1"/>
    <col min="8454" max="8454" width="10.7109375" style="1" customWidth="1"/>
    <col min="8455" max="8455" width="11.7109375" style="1" bestFit="1" customWidth="1"/>
    <col min="8456" max="8456" width="11.28515625" style="1" customWidth="1"/>
    <col min="8457" max="8457" width="11.140625" style="1" customWidth="1"/>
    <col min="8458" max="8458" width="9.42578125" style="1" customWidth="1"/>
    <col min="8459" max="8459" width="14.28515625" style="1" bestFit="1" customWidth="1"/>
    <col min="8460" max="8460" width="15.28515625" style="1" customWidth="1"/>
    <col min="8461" max="8461" width="9.140625" style="1"/>
    <col min="8462" max="8462" width="13.7109375" style="1" customWidth="1"/>
    <col min="8463" max="8463" width="9.140625" style="1"/>
    <col min="8464" max="8464" width="13" style="1" customWidth="1"/>
    <col min="8465" max="8465" width="9.140625" style="1"/>
    <col min="8466" max="8466" width="23.140625" style="1" customWidth="1"/>
    <col min="8467" max="8467" width="13.42578125" style="1" customWidth="1"/>
    <col min="8468" max="8706" width="9.140625" style="1"/>
    <col min="8707" max="8707" width="17.140625" style="1" customWidth="1"/>
    <col min="8708" max="8708" width="5.5703125" style="1" customWidth="1"/>
    <col min="8709" max="8709" width="28.85546875" style="1" customWidth="1"/>
    <col min="8710" max="8710" width="10.7109375" style="1" customWidth="1"/>
    <col min="8711" max="8711" width="11.7109375" style="1" bestFit="1" customWidth="1"/>
    <col min="8712" max="8712" width="11.28515625" style="1" customWidth="1"/>
    <col min="8713" max="8713" width="11.140625" style="1" customWidth="1"/>
    <col min="8714" max="8714" width="9.42578125" style="1" customWidth="1"/>
    <col min="8715" max="8715" width="14.28515625" style="1" bestFit="1" customWidth="1"/>
    <col min="8716" max="8716" width="15.28515625" style="1" customWidth="1"/>
    <col min="8717" max="8717" width="9.140625" style="1"/>
    <col min="8718" max="8718" width="13.7109375" style="1" customWidth="1"/>
    <col min="8719" max="8719" width="9.140625" style="1"/>
    <col min="8720" max="8720" width="13" style="1" customWidth="1"/>
    <col min="8721" max="8721" width="9.140625" style="1"/>
    <col min="8722" max="8722" width="23.140625" style="1" customWidth="1"/>
    <col min="8723" max="8723" width="13.42578125" style="1" customWidth="1"/>
    <col min="8724" max="8962" width="9.140625" style="1"/>
    <col min="8963" max="8963" width="17.140625" style="1" customWidth="1"/>
    <col min="8964" max="8964" width="5.5703125" style="1" customWidth="1"/>
    <col min="8965" max="8965" width="28.85546875" style="1" customWidth="1"/>
    <col min="8966" max="8966" width="10.7109375" style="1" customWidth="1"/>
    <col min="8967" max="8967" width="11.7109375" style="1" bestFit="1" customWidth="1"/>
    <col min="8968" max="8968" width="11.28515625" style="1" customWidth="1"/>
    <col min="8969" max="8969" width="11.140625" style="1" customWidth="1"/>
    <col min="8970" max="8970" width="9.42578125" style="1" customWidth="1"/>
    <col min="8971" max="8971" width="14.28515625" style="1" bestFit="1" customWidth="1"/>
    <col min="8972" max="8972" width="15.28515625" style="1" customWidth="1"/>
    <col min="8973" max="8973" width="9.140625" style="1"/>
    <col min="8974" max="8974" width="13.7109375" style="1" customWidth="1"/>
    <col min="8975" max="8975" width="9.140625" style="1"/>
    <col min="8976" max="8976" width="13" style="1" customWidth="1"/>
    <col min="8977" max="8977" width="9.140625" style="1"/>
    <col min="8978" max="8978" width="23.140625" style="1" customWidth="1"/>
    <col min="8979" max="8979" width="13.42578125" style="1" customWidth="1"/>
    <col min="8980" max="9218" width="9.140625" style="1"/>
    <col min="9219" max="9219" width="17.140625" style="1" customWidth="1"/>
    <col min="9220" max="9220" width="5.5703125" style="1" customWidth="1"/>
    <col min="9221" max="9221" width="28.85546875" style="1" customWidth="1"/>
    <col min="9222" max="9222" width="10.7109375" style="1" customWidth="1"/>
    <col min="9223" max="9223" width="11.7109375" style="1" bestFit="1" customWidth="1"/>
    <col min="9224" max="9224" width="11.28515625" style="1" customWidth="1"/>
    <col min="9225" max="9225" width="11.140625" style="1" customWidth="1"/>
    <col min="9226" max="9226" width="9.42578125" style="1" customWidth="1"/>
    <col min="9227" max="9227" width="14.28515625" style="1" bestFit="1" customWidth="1"/>
    <col min="9228" max="9228" width="15.28515625" style="1" customWidth="1"/>
    <col min="9229" max="9229" width="9.140625" style="1"/>
    <col min="9230" max="9230" width="13.7109375" style="1" customWidth="1"/>
    <col min="9231" max="9231" width="9.140625" style="1"/>
    <col min="9232" max="9232" width="13" style="1" customWidth="1"/>
    <col min="9233" max="9233" width="9.140625" style="1"/>
    <col min="9234" max="9234" width="23.140625" style="1" customWidth="1"/>
    <col min="9235" max="9235" width="13.42578125" style="1" customWidth="1"/>
    <col min="9236" max="9474" width="9.140625" style="1"/>
    <col min="9475" max="9475" width="17.140625" style="1" customWidth="1"/>
    <col min="9476" max="9476" width="5.5703125" style="1" customWidth="1"/>
    <col min="9477" max="9477" width="28.85546875" style="1" customWidth="1"/>
    <col min="9478" max="9478" width="10.7109375" style="1" customWidth="1"/>
    <col min="9479" max="9479" width="11.7109375" style="1" bestFit="1" customWidth="1"/>
    <col min="9480" max="9480" width="11.28515625" style="1" customWidth="1"/>
    <col min="9481" max="9481" width="11.140625" style="1" customWidth="1"/>
    <col min="9482" max="9482" width="9.42578125" style="1" customWidth="1"/>
    <col min="9483" max="9483" width="14.28515625" style="1" bestFit="1" customWidth="1"/>
    <col min="9484" max="9484" width="15.28515625" style="1" customWidth="1"/>
    <col min="9485" max="9485" width="9.140625" style="1"/>
    <col min="9486" max="9486" width="13.7109375" style="1" customWidth="1"/>
    <col min="9487" max="9487" width="9.140625" style="1"/>
    <col min="9488" max="9488" width="13" style="1" customWidth="1"/>
    <col min="9489" max="9489" width="9.140625" style="1"/>
    <col min="9490" max="9490" width="23.140625" style="1" customWidth="1"/>
    <col min="9491" max="9491" width="13.42578125" style="1" customWidth="1"/>
    <col min="9492" max="9730" width="9.140625" style="1"/>
    <col min="9731" max="9731" width="17.140625" style="1" customWidth="1"/>
    <col min="9732" max="9732" width="5.5703125" style="1" customWidth="1"/>
    <col min="9733" max="9733" width="28.85546875" style="1" customWidth="1"/>
    <col min="9734" max="9734" width="10.7109375" style="1" customWidth="1"/>
    <col min="9735" max="9735" width="11.7109375" style="1" bestFit="1" customWidth="1"/>
    <col min="9736" max="9736" width="11.28515625" style="1" customWidth="1"/>
    <col min="9737" max="9737" width="11.140625" style="1" customWidth="1"/>
    <col min="9738" max="9738" width="9.42578125" style="1" customWidth="1"/>
    <col min="9739" max="9739" width="14.28515625" style="1" bestFit="1" customWidth="1"/>
    <col min="9740" max="9740" width="15.28515625" style="1" customWidth="1"/>
    <col min="9741" max="9741" width="9.140625" style="1"/>
    <col min="9742" max="9742" width="13.7109375" style="1" customWidth="1"/>
    <col min="9743" max="9743" width="9.140625" style="1"/>
    <col min="9744" max="9744" width="13" style="1" customWidth="1"/>
    <col min="9745" max="9745" width="9.140625" style="1"/>
    <col min="9746" max="9746" width="23.140625" style="1" customWidth="1"/>
    <col min="9747" max="9747" width="13.42578125" style="1" customWidth="1"/>
    <col min="9748" max="9986" width="9.140625" style="1"/>
    <col min="9987" max="9987" width="17.140625" style="1" customWidth="1"/>
    <col min="9988" max="9988" width="5.5703125" style="1" customWidth="1"/>
    <col min="9989" max="9989" width="28.85546875" style="1" customWidth="1"/>
    <col min="9990" max="9990" width="10.7109375" style="1" customWidth="1"/>
    <col min="9991" max="9991" width="11.7109375" style="1" bestFit="1" customWidth="1"/>
    <col min="9992" max="9992" width="11.28515625" style="1" customWidth="1"/>
    <col min="9993" max="9993" width="11.140625" style="1" customWidth="1"/>
    <col min="9994" max="9994" width="9.42578125" style="1" customWidth="1"/>
    <col min="9995" max="9995" width="14.28515625" style="1" bestFit="1" customWidth="1"/>
    <col min="9996" max="9996" width="15.28515625" style="1" customWidth="1"/>
    <col min="9997" max="9997" width="9.140625" style="1"/>
    <col min="9998" max="9998" width="13.7109375" style="1" customWidth="1"/>
    <col min="9999" max="9999" width="9.140625" style="1"/>
    <col min="10000" max="10000" width="13" style="1" customWidth="1"/>
    <col min="10001" max="10001" width="9.140625" style="1"/>
    <col min="10002" max="10002" width="23.140625" style="1" customWidth="1"/>
    <col min="10003" max="10003" width="13.42578125" style="1" customWidth="1"/>
    <col min="10004" max="10242" width="9.140625" style="1"/>
    <col min="10243" max="10243" width="17.140625" style="1" customWidth="1"/>
    <col min="10244" max="10244" width="5.5703125" style="1" customWidth="1"/>
    <col min="10245" max="10245" width="28.85546875" style="1" customWidth="1"/>
    <col min="10246" max="10246" width="10.7109375" style="1" customWidth="1"/>
    <col min="10247" max="10247" width="11.7109375" style="1" bestFit="1" customWidth="1"/>
    <col min="10248" max="10248" width="11.28515625" style="1" customWidth="1"/>
    <col min="10249" max="10249" width="11.140625" style="1" customWidth="1"/>
    <col min="10250" max="10250" width="9.42578125" style="1" customWidth="1"/>
    <col min="10251" max="10251" width="14.28515625" style="1" bestFit="1" customWidth="1"/>
    <col min="10252" max="10252" width="15.28515625" style="1" customWidth="1"/>
    <col min="10253" max="10253" width="9.140625" style="1"/>
    <col min="10254" max="10254" width="13.7109375" style="1" customWidth="1"/>
    <col min="10255" max="10255" width="9.140625" style="1"/>
    <col min="10256" max="10256" width="13" style="1" customWidth="1"/>
    <col min="10257" max="10257" width="9.140625" style="1"/>
    <col min="10258" max="10258" width="23.140625" style="1" customWidth="1"/>
    <col min="10259" max="10259" width="13.42578125" style="1" customWidth="1"/>
    <col min="10260" max="10498" width="9.140625" style="1"/>
    <col min="10499" max="10499" width="17.140625" style="1" customWidth="1"/>
    <col min="10500" max="10500" width="5.5703125" style="1" customWidth="1"/>
    <col min="10501" max="10501" width="28.85546875" style="1" customWidth="1"/>
    <col min="10502" max="10502" width="10.7109375" style="1" customWidth="1"/>
    <col min="10503" max="10503" width="11.7109375" style="1" bestFit="1" customWidth="1"/>
    <col min="10504" max="10504" width="11.28515625" style="1" customWidth="1"/>
    <col min="10505" max="10505" width="11.140625" style="1" customWidth="1"/>
    <col min="10506" max="10506" width="9.42578125" style="1" customWidth="1"/>
    <col min="10507" max="10507" width="14.28515625" style="1" bestFit="1" customWidth="1"/>
    <col min="10508" max="10508" width="15.28515625" style="1" customWidth="1"/>
    <col min="10509" max="10509" width="9.140625" style="1"/>
    <col min="10510" max="10510" width="13.7109375" style="1" customWidth="1"/>
    <col min="10511" max="10511" width="9.140625" style="1"/>
    <col min="10512" max="10512" width="13" style="1" customWidth="1"/>
    <col min="10513" max="10513" width="9.140625" style="1"/>
    <col min="10514" max="10514" width="23.140625" style="1" customWidth="1"/>
    <col min="10515" max="10515" width="13.42578125" style="1" customWidth="1"/>
    <col min="10516" max="10754" width="9.140625" style="1"/>
    <col min="10755" max="10755" width="17.140625" style="1" customWidth="1"/>
    <col min="10756" max="10756" width="5.5703125" style="1" customWidth="1"/>
    <col min="10757" max="10757" width="28.85546875" style="1" customWidth="1"/>
    <col min="10758" max="10758" width="10.7109375" style="1" customWidth="1"/>
    <col min="10759" max="10759" width="11.7109375" style="1" bestFit="1" customWidth="1"/>
    <col min="10760" max="10760" width="11.28515625" style="1" customWidth="1"/>
    <col min="10761" max="10761" width="11.140625" style="1" customWidth="1"/>
    <col min="10762" max="10762" width="9.42578125" style="1" customWidth="1"/>
    <col min="10763" max="10763" width="14.28515625" style="1" bestFit="1" customWidth="1"/>
    <col min="10764" max="10764" width="15.28515625" style="1" customWidth="1"/>
    <col min="10765" max="10765" width="9.140625" style="1"/>
    <col min="10766" max="10766" width="13.7109375" style="1" customWidth="1"/>
    <col min="10767" max="10767" width="9.140625" style="1"/>
    <col min="10768" max="10768" width="13" style="1" customWidth="1"/>
    <col min="10769" max="10769" width="9.140625" style="1"/>
    <col min="10770" max="10770" width="23.140625" style="1" customWidth="1"/>
    <col min="10771" max="10771" width="13.42578125" style="1" customWidth="1"/>
    <col min="10772" max="11010" width="9.140625" style="1"/>
    <col min="11011" max="11011" width="17.140625" style="1" customWidth="1"/>
    <col min="11012" max="11012" width="5.5703125" style="1" customWidth="1"/>
    <col min="11013" max="11013" width="28.85546875" style="1" customWidth="1"/>
    <col min="11014" max="11014" width="10.7109375" style="1" customWidth="1"/>
    <col min="11015" max="11015" width="11.7109375" style="1" bestFit="1" customWidth="1"/>
    <col min="11016" max="11016" width="11.28515625" style="1" customWidth="1"/>
    <col min="11017" max="11017" width="11.140625" style="1" customWidth="1"/>
    <col min="11018" max="11018" width="9.42578125" style="1" customWidth="1"/>
    <col min="11019" max="11019" width="14.28515625" style="1" bestFit="1" customWidth="1"/>
    <col min="11020" max="11020" width="15.28515625" style="1" customWidth="1"/>
    <col min="11021" max="11021" width="9.140625" style="1"/>
    <col min="11022" max="11022" width="13.7109375" style="1" customWidth="1"/>
    <col min="11023" max="11023" width="9.140625" style="1"/>
    <col min="11024" max="11024" width="13" style="1" customWidth="1"/>
    <col min="11025" max="11025" width="9.140625" style="1"/>
    <col min="11026" max="11026" width="23.140625" style="1" customWidth="1"/>
    <col min="11027" max="11027" width="13.42578125" style="1" customWidth="1"/>
    <col min="11028" max="11266" width="9.140625" style="1"/>
    <col min="11267" max="11267" width="17.140625" style="1" customWidth="1"/>
    <col min="11268" max="11268" width="5.5703125" style="1" customWidth="1"/>
    <col min="11269" max="11269" width="28.85546875" style="1" customWidth="1"/>
    <col min="11270" max="11270" width="10.7109375" style="1" customWidth="1"/>
    <col min="11271" max="11271" width="11.7109375" style="1" bestFit="1" customWidth="1"/>
    <col min="11272" max="11272" width="11.28515625" style="1" customWidth="1"/>
    <col min="11273" max="11273" width="11.140625" style="1" customWidth="1"/>
    <col min="11274" max="11274" width="9.42578125" style="1" customWidth="1"/>
    <col min="11275" max="11275" width="14.28515625" style="1" bestFit="1" customWidth="1"/>
    <col min="11276" max="11276" width="15.28515625" style="1" customWidth="1"/>
    <col min="11277" max="11277" width="9.140625" style="1"/>
    <col min="11278" max="11278" width="13.7109375" style="1" customWidth="1"/>
    <col min="11279" max="11279" width="9.140625" style="1"/>
    <col min="11280" max="11280" width="13" style="1" customWidth="1"/>
    <col min="11281" max="11281" width="9.140625" style="1"/>
    <col min="11282" max="11282" width="23.140625" style="1" customWidth="1"/>
    <col min="11283" max="11283" width="13.42578125" style="1" customWidth="1"/>
    <col min="11284" max="11522" width="9.140625" style="1"/>
    <col min="11523" max="11523" width="17.140625" style="1" customWidth="1"/>
    <col min="11524" max="11524" width="5.5703125" style="1" customWidth="1"/>
    <col min="11525" max="11525" width="28.85546875" style="1" customWidth="1"/>
    <col min="11526" max="11526" width="10.7109375" style="1" customWidth="1"/>
    <col min="11527" max="11527" width="11.7109375" style="1" bestFit="1" customWidth="1"/>
    <col min="11528" max="11528" width="11.28515625" style="1" customWidth="1"/>
    <col min="11529" max="11529" width="11.140625" style="1" customWidth="1"/>
    <col min="11530" max="11530" width="9.42578125" style="1" customWidth="1"/>
    <col min="11531" max="11531" width="14.28515625" style="1" bestFit="1" customWidth="1"/>
    <col min="11532" max="11532" width="15.28515625" style="1" customWidth="1"/>
    <col min="11533" max="11533" width="9.140625" style="1"/>
    <col min="11534" max="11534" width="13.7109375" style="1" customWidth="1"/>
    <col min="11535" max="11535" width="9.140625" style="1"/>
    <col min="11536" max="11536" width="13" style="1" customWidth="1"/>
    <col min="11537" max="11537" width="9.140625" style="1"/>
    <col min="11538" max="11538" width="23.140625" style="1" customWidth="1"/>
    <col min="11539" max="11539" width="13.42578125" style="1" customWidth="1"/>
    <col min="11540" max="11778" width="9.140625" style="1"/>
    <col min="11779" max="11779" width="17.140625" style="1" customWidth="1"/>
    <col min="11780" max="11780" width="5.5703125" style="1" customWidth="1"/>
    <col min="11781" max="11781" width="28.85546875" style="1" customWidth="1"/>
    <col min="11782" max="11782" width="10.7109375" style="1" customWidth="1"/>
    <col min="11783" max="11783" width="11.7109375" style="1" bestFit="1" customWidth="1"/>
    <col min="11784" max="11784" width="11.28515625" style="1" customWidth="1"/>
    <col min="11785" max="11785" width="11.140625" style="1" customWidth="1"/>
    <col min="11786" max="11786" width="9.42578125" style="1" customWidth="1"/>
    <col min="11787" max="11787" width="14.28515625" style="1" bestFit="1" customWidth="1"/>
    <col min="11788" max="11788" width="15.28515625" style="1" customWidth="1"/>
    <col min="11789" max="11789" width="9.140625" style="1"/>
    <col min="11790" max="11790" width="13.7109375" style="1" customWidth="1"/>
    <col min="11791" max="11791" width="9.140625" style="1"/>
    <col min="11792" max="11792" width="13" style="1" customWidth="1"/>
    <col min="11793" max="11793" width="9.140625" style="1"/>
    <col min="11794" max="11794" width="23.140625" style="1" customWidth="1"/>
    <col min="11795" max="11795" width="13.42578125" style="1" customWidth="1"/>
    <col min="11796" max="12034" width="9.140625" style="1"/>
    <col min="12035" max="12035" width="17.140625" style="1" customWidth="1"/>
    <col min="12036" max="12036" width="5.5703125" style="1" customWidth="1"/>
    <col min="12037" max="12037" width="28.85546875" style="1" customWidth="1"/>
    <col min="12038" max="12038" width="10.7109375" style="1" customWidth="1"/>
    <col min="12039" max="12039" width="11.7109375" style="1" bestFit="1" customWidth="1"/>
    <col min="12040" max="12040" width="11.28515625" style="1" customWidth="1"/>
    <col min="12041" max="12041" width="11.140625" style="1" customWidth="1"/>
    <col min="12042" max="12042" width="9.42578125" style="1" customWidth="1"/>
    <col min="12043" max="12043" width="14.28515625" style="1" bestFit="1" customWidth="1"/>
    <col min="12044" max="12044" width="15.28515625" style="1" customWidth="1"/>
    <col min="12045" max="12045" width="9.140625" style="1"/>
    <col min="12046" max="12046" width="13.7109375" style="1" customWidth="1"/>
    <col min="12047" max="12047" width="9.140625" style="1"/>
    <col min="12048" max="12048" width="13" style="1" customWidth="1"/>
    <col min="12049" max="12049" width="9.140625" style="1"/>
    <col min="12050" max="12050" width="23.140625" style="1" customWidth="1"/>
    <col min="12051" max="12051" width="13.42578125" style="1" customWidth="1"/>
    <col min="12052" max="12290" width="9.140625" style="1"/>
    <col min="12291" max="12291" width="17.140625" style="1" customWidth="1"/>
    <col min="12292" max="12292" width="5.5703125" style="1" customWidth="1"/>
    <col min="12293" max="12293" width="28.85546875" style="1" customWidth="1"/>
    <col min="12294" max="12294" width="10.7109375" style="1" customWidth="1"/>
    <col min="12295" max="12295" width="11.7109375" style="1" bestFit="1" customWidth="1"/>
    <col min="12296" max="12296" width="11.28515625" style="1" customWidth="1"/>
    <col min="12297" max="12297" width="11.140625" style="1" customWidth="1"/>
    <col min="12298" max="12298" width="9.42578125" style="1" customWidth="1"/>
    <col min="12299" max="12299" width="14.28515625" style="1" bestFit="1" customWidth="1"/>
    <col min="12300" max="12300" width="15.28515625" style="1" customWidth="1"/>
    <col min="12301" max="12301" width="9.140625" style="1"/>
    <col min="12302" max="12302" width="13.7109375" style="1" customWidth="1"/>
    <col min="12303" max="12303" width="9.140625" style="1"/>
    <col min="12304" max="12304" width="13" style="1" customWidth="1"/>
    <col min="12305" max="12305" width="9.140625" style="1"/>
    <col min="12306" max="12306" width="23.140625" style="1" customWidth="1"/>
    <col min="12307" max="12307" width="13.42578125" style="1" customWidth="1"/>
    <col min="12308" max="12546" width="9.140625" style="1"/>
    <col min="12547" max="12547" width="17.140625" style="1" customWidth="1"/>
    <col min="12548" max="12548" width="5.5703125" style="1" customWidth="1"/>
    <col min="12549" max="12549" width="28.85546875" style="1" customWidth="1"/>
    <col min="12550" max="12550" width="10.7109375" style="1" customWidth="1"/>
    <col min="12551" max="12551" width="11.7109375" style="1" bestFit="1" customWidth="1"/>
    <col min="12552" max="12552" width="11.28515625" style="1" customWidth="1"/>
    <col min="12553" max="12553" width="11.140625" style="1" customWidth="1"/>
    <col min="12554" max="12554" width="9.42578125" style="1" customWidth="1"/>
    <col min="12555" max="12555" width="14.28515625" style="1" bestFit="1" customWidth="1"/>
    <col min="12556" max="12556" width="15.28515625" style="1" customWidth="1"/>
    <col min="12557" max="12557" width="9.140625" style="1"/>
    <col min="12558" max="12558" width="13.7109375" style="1" customWidth="1"/>
    <col min="12559" max="12559" width="9.140625" style="1"/>
    <col min="12560" max="12560" width="13" style="1" customWidth="1"/>
    <col min="12561" max="12561" width="9.140625" style="1"/>
    <col min="12562" max="12562" width="23.140625" style="1" customWidth="1"/>
    <col min="12563" max="12563" width="13.42578125" style="1" customWidth="1"/>
    <col min="12564" max="12802" width="9.140625" style="1"/>
    <col min="12803" max="12803" width="17.140625" style="1" customWidth="1"/>
    <col min="12804" max="12804" width="5.5703125" style="1" customWidth="1"/>
    <col min="12805" max="12805" width="28.85546875" style="1" customWidth="1"/>
    <col min="12806" max="12806" width="10.7109375" style="1" customWidth="1"/>
    <col min="12807" max="12807" width="11.7109375" style="1" bestFit="1" customWidth="1"/>
    <col min="12808" max="12808" width="11.28515625" style="1" customWidth="1"/>
    <col min="12809" max="12809" width="11.140625" style="1" customWidth="1"/>
    <col min="12810" max="12810" width="9.42578125" style="1" customWidth="1"/>
    <col min="12811" max="12811" width="14.28515625" style="1" bestFit="1" customWidth="1"/>
    <col min="12812" max="12812" width="15.28515625" style="1" customWidth="1"/>
    <col min="12813" max="12813" width="9.140625" style="1"/>
    <col min="12814" max="12814" width="13.7109375" style="1" customWidth="1"/>
    <col min="12815" max="12815" width="9.140625" style="1"/>
    <col min="12816" max="12816" width="13" style="1" customWidth="1"/>
    <col min="12817" max="12817" width="9.140625" style="1"/>
    <col min="12818" max="12818" width="23.140625" style="1" customWidth="1"/>
    <col min="12819" max="12819" width="13.42578125" style="1" customWidth="1"/>
    <col min="12820" max="13058" width="9.140625" style="1"/>
    <col min="13059" max="13059" width="17.140625" style="1" customWidth="1"/>
    <col min="13060" max="13060" width="5.5703125" style="1" customWidth="1"/>
    <col min="13061" max="13061" width="28.85546875" style="1" customWidth="1"/>
    <col min="13062" max="13062" width="10.7109375" style="1" customWidth="1"/>
    <col min="13063" max="13063" width="11.7109375" style="1" bestFit="1" customWidth="1"/>
    <col min="13064" max="13064" width="11.28515625" style="1" customWidth="1"/>
    <col min="13065" max="13065" width="11.140625" style="1" customWidth="1"/>
    <col min="13066" max="13066" width="9.42578125" style="1" customWidth="1"/>
    <col min="13067" max="13067" width="14.28515625" style="1" bestFit="1" customWidth="1"/>
    <col min="13068" max="13068" width="15.28515625" style="1" customWidth="1"/>
    <col min="13069" max="13069" width="9.140625" style="1"/>
    <col min="13070" max="13070" width="13.7109375" style="1" customWidth="1"/>
    <col min="13071" max="13071" width="9.140625" style="1"/>
    <col min="13072" max="13072" width="13" style="1" customWidth="1"/>
    <col min="13073" max="13073" width="9.140625" style="1"/>
    <col min="13074" max="13074" width="23.140625" style="1" customWidth="1"/>
    <col min="13075" max="13075" width="13.42578125" style="1" customWidth="1"/>
    <col min="13076" max="13314" width="9.140625" style="1"/>
    <col min="13315" max="13315" width="17.140625" style="1" customWidth="1"/>
    <col min="13316" max="13316" width="5.5703125" style="1" customWidth="1"/>
    <col min="13317" max="13317" width="28.85546875" style="1" customWidth="1"/>
    <col min="13318" max="13318" width="10.7109375" style="1" customWidth="1"/>
    <col min="13319" max="13319" width="11.7109375" style="1" bestFit="1" customWidth="1"/>
    <col min="13320" max="13320" width="11.28515625" style="1" customWidth="1"/>
    <col min="13321" max="13321" width="11.140625" style="1" customWidth="1"/>
    <col min="13322" max="13322" width="9.42578125" style="1" customWidth="1"/>
    <col min="13323" max="13323" width="14.28515625" style="1" bestFit="1" customWidth="1"/>
    <col min="13324" max="13324" width="15.28515625" style="1" customWidth="1"/>
    <col min="13325" max="13325" width="9.140625" style="1"/>
    <col min="13326" max="13326" width="13.7109375" style="1" customWidth="1"/>
    <col min="13327" max="13327" width="9.140625" style="1"/>
    <col min="13328" max="13328" width="13" style="1" customWidth="1"/>
    <col min="13329" max="13329" width="9.140625" style="1"/>
    <col min="13330" max="13330" width="23.140625" style="1" customWidth="1"/>
    <col min="13331" max="13331" width="13.42578125" style="1" customWidth="1"/>
    <col min="13332" max="13570" width="9.140625" style="1"/>
    <col min="13571" max="13571" width="17.140625" style="1" customWidth="1"/>
    <col min="13572" max="13572" width="5.5703125" style="1" customWidth="1"/>
    <col min="13573" max="13573" width="28.85546875" style="1" customWidth="1"/>
    <col min="13574" max="13574" width="10.7109375" style="1" customWidth="1"/>
    <col min="13575" max="13575" width="11.7109375" style="1" bestFit="1" customWidth="1"/>
    <col min="13576" max="13576" width="11.28515625" style="1" customWidth="1"/>
    <col min="13577" max="13577" width="11.140625" style="1" customWidth="1"/>
    <col min="13578" max="13578" width="9.42578125" style="1" customWidth="1"/>
    <col min="13579" max="13579" width="14.28515625" style="1" bestFit="1" customWidth="1"/>
    <col min="13580" max="13580" width="15.28515625" style="1" customWidth="1"/>
    <col min="13581" max="13581" width="9.140625" style="1"/>
    <col min="13582" max="13582" width="13.7109375" style="1" customWidth="1"/>
    <col min="13583" max="13583" width="9.140625" style="1"/>
    <col min="13584" max="13584" width="13" style="1" customWidth="1"/>
    <col min="13585" max="13585" width="9.140625" style="1"/>
    <col min="13586" max="13586" width="23.140625" style="1" customWidth="1"/>
    <col min="13587" max="13587" width="13.42578125" style="1" customWidth="1"/>
    <col min="13588" max="13826" width="9.140625" style="1"/>
    <col min="13827" max="13827" width="17.140625" style="1" customWidth="1"/>
    <col min="13828" max="13828" width="5.5703125" style="1" customWidth="1"/>
    <col min="13829" max="13829" width="28.85546875" style="1" customWidth="1"/>
    <col min="13830" max="13830" width="10.7109375" style="1" customWidth="1"/>
    <col min="13831" max="13831" width="11.7109375" style="1" bestFit="1" customWidth="1"/>
    <col min="13832" max="13832" width="11.28515625" style="1" customWidth="1"/>
    <col min="13833" max="13833" width="11.140625" style="1" customWidth="1"/>
    <col min="13834" max="13834" width="9.42578125" style="1" customWidth="1"/>
    <col min="13835" max="13835" width="14.28515625" style="1" bestFit="1" customWidth="1"/>
    <col min="13836" max="13836" width="15.28515625" style="1" customWidth="1"/>
    <col min="13837" max="13837" width="9.140625" style="1"/>
    <col min="13838" max="13838" width="13.7109375" style="1" customWidth="1"/>
    <col min="13839" max="13839" width="9.140625" style="1"/>
    <col min="13840" max="13840" width="13" style="1" customWidth="1"/>
    <col min="13841" max="13841" width="9.140625" style="1"/>
    <col min="13842" max="13842" width="23.140625" style="1" customWidth="1"/>
    <col min="13843" max="13843" width="13.42578125" style="1" customWidth="1"/>
    <col min="13844" max="14082" width="9.140625" style="1"/>
    <col min="14083" max="14083" width="17.140625" style="1" customWidth="1"/>
    <col min="14084" max="14084" width="5.5703125" style="1" customWidth="1"/>
    <col min="14085" max="14085" width="28.85546875" style="1" customWidth="1"/>
    <col min="14086" max="14086" width="10.7109375" style="1" customWidth="1"/>
    <col min="14087" max="14087" width="11.7109375" style="1" bestFit="1" customWidth="1"/>
    <col min="14088" max="14088" width="11.28515625" style="1" customWidth="1"/>
    <col min="14089" max="14089" width="11.140625" style="1" customWidth="1"/>
    <col min="14090" max="14090" width="9.42578125" style="1" customWidth="1"/>
    <col min="14091" max="14091" width="14.28515625" style="1" bestFit="1" customWidth="1"/>
    <col min="14092" max="14092" width="15.28515625" style="1" customWidth="1"/>
    <col min="14093" max="14093" width="9.140625" style="1"/>
    <col min="14094" max="14094" width="13.7109375" style="1" customWidth="1"/>
    <col min="14095" max="14095" width="9.140625" style="1"/>
    <col min="14096" max="14096" width="13" style="1" customWidth="1"/>
    <col min="14097" max="14097" width="9.140625" style="1"/>
    <col min="14098" max="14098" width="23.140625" style="1" customWidth="1"/>
    <col min="14099" max="14099" width="13.42578125" style="1" customWidth="1"/>
    <col min="14100" max="14338" width="9.140625" style="1"/>
    <col min="14339" max="14339" width="17.140625" style="1" customWidth="1"/>
    <col min="14340" max="14340" width="5.5703125" style="1" customWidth="1"/>
    <col min="14341" max="14341" width="28.85546875" style="1" customWidth="1"/>
    <col min="14342" max="14342" width="10.7109375" style="1" customWidth="1"/>
    <col min="14343" max="14343" width="11.7109375" style="1" bestFit="1" customWidth="1"/>
    <col min="14344" max="14344" width="11.28515625" style="1" customWidth="1"/>
    <col min="14345" max="14345" width="11.140625" style="1" customWidth="1"/>
    <col min="14346" max="14346" width="9.42578125" style="1" customWidth="1"/>
    <col min="14347" max="14347" width="14.28515625" style="1" bestFit="1" customWidth="1"/>
    <col min="14348" max="14348" width="15.28515625" style="1" customWidth="1"/>
    <col min="14349" max="14349" width="9.140625" style="1"/>
    <col min="14350" max="14350" width="13.7109375" style="1" customWidth="1"/>
    <col min="14351" max="14351" width="9.140625" style="1"/>
    <col min="14352" max="14352" width="13" style="1" customWidth="1"/>
    <col min="14353" max="14353" width="9.140625" style="1"/>
    <col min="14354" max="14354" width="23.140625" style="1" customWidth="1"/>
    <col min="14355" max="14355" width="13.42578125" style="1" customWidth="1"/>
    <col min="14356" max="14594" width="9.140625" style="1"/>
    <col min="14595" max="14595" width="17.140625" style="1" customWidth="1"/>
    <col min="14596" max="14596" width="5.5703125" style="1" customWidth="1"/>
    <col min="14597" max="14597" width="28.85546875" style="1" customWidth="1"/>
    <col min="14598" max="14598" width="10.7109375" style="1" customWidth="1"/>
    <col min="14599" max="14599" width="11.7109375" style="1" bestFit="1" customWidth="1"/>
    <col min="14600" max="14600" width="11.28515625" style="1" customWidth="1"/>
    <col min="14601" max="14601" width="11.140625" style="1" customWidth="1"/>
    <col min="14602" max="14602" width="9.42578125" style="1" customWidth="1"/>
    <col min="14603" max="14603" width="14.28515625" style="1" bestFit="1" customWidth="1"/>
    <col min="14604" max="14604" width="15.28515625" style="1" customWidth="1"/>
    <col min="14605" max="14605" width="9.140625" style="1"/>
    <col min="14606" max="14606" width="13.7109375" style="1" customWidth="1"/>
    <col min="14607" max="14607" width="9.140625" style="1"/>
    <col min="14608" max="14608" width="13" style="1" customWidth="1"/>
    <col min="14609" max="14609" width="9.140625" style="1"/>
    <col min="14610" max="14610" width="23.140625" style="1" customWidth="1"/>
    <col min="14611" max="14611" width="13.42578125" style="1" customWidth="1"/>
    <col min="14612" max="14850" width="9.140625" style="1"/>
    <col min="14851" max="14851" width="17.140625" style="1" customWidth="1"/>
    <col min="14852" max="14852" width="5.5703125" style="1" customWidth="1"/>
    <col min="14853" max="14853" width="28.85546875" style="1" customWidth="1"/>
    <col min="14854" max="14854" width="10.7109375" style="1" customWidth="1"/>
    <col min="14855" max="14855" width="11.7109375" style="1" bestFit="1" customWidth="1"/>
    <col min="14856" max="14856" width="11.28515625" style="1" customWidth="1"/>
    <col min="14857" max="14857" width="11.140625" style="1" customWidth="1"/>
    <col min="14858" max="14858" width="9.42578125" style="1" customWidth="1"/>
    <col min="14859" max="14859" width="14.28515625" style="1" bestFit="1" customWidth="1"/>
    <col min="14860" max="14860" width="15.28515625" style="1" customWidth="1"/>
    <col min="14861" max="14861" width="9.140625" style="1"/>
    <col min="14862" max="14862" width="13.7109375" style="1" customWidth="1"/>
    <col min="14863" max="14863" width="9.140625" style="1"/>
    <col min="14864" max="14864" width="13" style="1" customWidth="1"/>
    <col min="14865" max="14865" width="9.140625" style="1"/>
    <col min="14866" max="14866" width="23.140625" style="1" customWidth="1"/>
    <col min="14867" max="14867" width="13.42578125" style="1" customWidth="1"/>
    <col min="14868" max="15106" width="9.140625" style="1"/>
    <col min="15107" max="15107" width="17.140625" style="1" customWidth="1"/>
    <col min="15108" max="15108" width="5.5703125" style="1" customWidth="1"/>
    <col min="15109" max="15109" width="28.85546875" style="1" customWidth="1"/>
    <col min="15110" max="15110" width="10.7109375" style="1" customWidth="1"/>
    <col min="15111" max="15111" width="11.7109375" style="1" bestFit="1" customWidth="1"/>
    <col min="15112" max="15112" width="11.28515625" style="1" customWidth="1"/>
    <col min="15113" max="15113" width="11.140625" style="1" customWidth="1"/>
    <col min="15114" max="15114" width="9.42578125" style="1" customWidth="1"/>
    <col min="15115" max="15115" width="14.28515625" style="1" bestFit="1" customWidth="1"/>
    <col min="15116" max="15116" width="15.28515625" style="1" customWidth="1"/>
    <col min="15117" max="15117" width="9.140625" style="1"/>
    <col min="15118" max="15118" width="13.7109375" style="1" customWidth="1"/>
    <col min="15119" max="15119" width="9.140625" style="1"/>
    <col min="15120" max="15120" width="13" style="1" customWidth="1"/>
    <col min="15121" max="15121" width="9.140625" style="1"/>
    <col min="15122" max="15122" width="23.140625" style="1" customWidth="1"/>
    <col min="15123" max="15123" width="13.42578125" style="1" customWidth="1"/>
    <col min="15124" max="15362" width="9.140625" style="1"/>
    <col min="15363" max="15363" width="17.140625" style="1" customWidth="1"/>
    <col min="15364" max="15364" width="5.5703125" style="1" customWidth="1"/>
    <col min="15365" max="15365" width="28.85546875" style="1" customWidth="1"/>
    <col min="15366" max="15366" width="10.7109375" style="1" customWidth="1"/>
    <col min="15367" max="15367" width="11.7109375" style="1" bestFit="1" customWidth="1"/>
    <col min="15368" max="15368" width="11.28515625" style="1" customWidth="1"/>
    <col min="15369" max="15369" width="11.140625" style="1" customWidth="1"/>
    <col min="15370" max="15370" width="9.42578125" style="1" customWidth="1"/>
    <col min="15371" max="15371" width="14.28515625" style="1" bestFit="1" customWidth="1"/>
    <col min="15372" max="15372" width="15.28515625" style="1" customWidth="1"/>
    <col min="15373" max="15373" width="9.140625" style="1"/>
    <col min="15374" max="15374" width="13.7109375" style="1" customWidth="1"/>
    <col min="15375" max="15375" width="9.140625" style="1"/>
    <col min="15376" max="15376" width="13" style="1" customWidth="1"/>
    <col min="15377" max="15377" width="9.140625" style="1"/>
    <col min="15378" max="15378" width="23.140625" style="1" customWidth="1"/>
    <col min="15379" max="15379" width="13.42578125" style="1" customWidth="1"/>
    <col min="15380" max="15618" width="9.140625" style="1"/>
    <col min="15619" max="15619" width="17.140625" style="1" customWidth="1"/>
    <col min="15620" max="15620" width="5.5703125" style="1" customWidth="1"/>
    <col min="15621" max="15621" width="28.85546875" style="1" customWidth="1"/>
    <col min="15622" max="15622" width="10.7109375" style="1" customWidth="1"/>
    <col min="15623" max="15623" width="11.7109375" style="1" bestFit="1" customWidth="1"/>
    <col min="15624" max="15624" width="11.28515625" style="1" customWidth="1"/>
    <col min="15625" max="15625" width="11.140625" style="1" customWidth="1"/>
    <col min="15626" max="15626" width="9.42578125" style="1" customWidth="1"/>
    <col min="15627" max="15627" width="14.28515625" style="1" bestFit="1" customWidth="1"/>
    <col min="15628" max="15628" width="15.28515625" style="1" customWidth="1"/>
    <col min="15629" max="15629" width="9.140625" style="1"/>
    <col min="15630" max="15630" width="13.7109375" style="1" customWidth="1"/>
    <col min="15631" max="15631" width="9.140625" style="1"/>
    <col min="15632" max="15632" width="13" style="1" customWidth="1"/>
    <col min="15633" max="15633" width="9.140625" style="1"/>
    <col min="15634" max="15634" width="23.140625" style="1" customWidth="1"/>
    <col min="15635" max="15635" width="13.42578125" style="1" customWidth="1"/>
    <col min="15636" max="15874" width="9.140625" style="1"/>
    <col min="15875" max="15875" width="17.140625" style="1" customWidth="1"/>
    <col min="15876" max="15876" width="5.5703125" style="1" customWidth="1"/>
    <col min="15877" max="15877" width="28.85546875" style="1" customWidth="1"/>
    <col min="15878" max="15878" width="10.7109375" style="1" customWidth="1"/>
    <col min="15879" max="15879" width="11.7109375" style="1" bestFit="1" customWidth="1"/>
    <col min="15880" max="15880" width="11.28515625" style="1" customWidth="1"/>
    <col min="15881" max="15881" width="11.140625" style="1" customWidth="1"/>
    <col min="15882" max="15882" width="9.42578125" style="1" customWidth="1"/>
    <col min="15883" max="15883" width="14.28515625" style="1" bestFit="1" customWidth="1"/>
    <col min="15884" max="15884" width="15.28515625" style="1" customWidth="1"/>
    <col min="15885" max="15885" width="9.140625" style="1"/>
    <col min="15886" max="15886" width="13.7109375" style="1" customWidth="1"/>
    <col min="15887" max="15887" width="9.140625" style="1"/>
    <col min="15888" max="15888" width="13" style="1" customWidth="1"/>
    <col min="15889" max="15889" width="9.140625" style="1"/>
    <col min="15890" max="15890" width="23.140625" style="1" customWidth="1"/>
    <col min="15891" max="15891" width="13.42578125" style="1" customWidth="1"/>
    <col min="15892" max="16130" width="9.140625" style="1"/>
    <col min="16131" max="16131" width="17.140625" style="1" customWidth="1"/>
    <col min="16132" max="16132" width="5.5703125" style="1" customWidth="1"/>
    <col min="16133" max="16133" width="28.85546875" style="1" customWidth="1"/>
    <col min="16134" max="16134" width="10.7109375" style="1" customWidth="1"/>
    <col min="16135" max="16135" width="11.7109375" style="1" bestFit="1" customWidth="1"/>
    <col min="16136" max="16136" width="11.28515625" style="1" customWidth="1"/>
    <col min="16137" max="16137" width="11.140625" style="1" customWidth="1"/>
    <col min="16138" max="16138" width="9.42578125" style="1" customWidth="1"/>
    <col min="16139" max="16139" width="14.28515625" style="1" bestFit="1" customWidth="1"/>
    <col min="16140" max="16140" width="15.28515625" style="1" customWidth="1"/>
    <col min="16141" max="16141" width="9.140625" style="1"/>
    <col min="16142" max="16142" width="13.7109375" style="1" customWidth="1"/>
    <col min="16143" max="16143" width="9.140625" style="1"/>
    <col min="16144" max="16144" width="13" style="1" customWidth="1"/>
    <col min="16145" max="16145" width="9.140625" style="1"/>
    <col min="16146" max="16146" width="23.140625" style="1" customWidth="1"/>
    <col min="16147" max="16147" width="13.42578125" style="1" customWidth="1"/>
    <col min="16148" max="16384" width="9.140625" style="1"/>
  </cols>
  <sheetData>
    <row r="1" spans="3:16">
      <c r="J1" s="156" t="s">
        <v>0</v>
      </c>
      <c r="K1" s="156"/>
      <c r="L1" s="156"/>
      <c r="M1" s="156"/>
      <c r="N1" s="118"/>
      <c r="O1" s="118"/>
      <c r="P1" s="118"/>
    </row>
    <row r="2" spans="3:16" ht="27" customHeight="1">
      <c r="J2" s="157" t="s">
        <v>1</v>
      </c>
      <c r="K2" s="157"/>
      <c r="L2" s="157"/>
      <c r="M2" s="157"/>
      <c r="N2" s="119"/>
      <c r="O2" s="119"/>
      <c r="P2" s="119"/>
    </row>
    <row r="4" spans="3:16">
      <c r="L4" s="114" t="s">
        <v>2</v>
      </c>
    </row>
    <row r="5" spans="3:16">
      <c r="J5" s="158" t="s">
        <v>3</v>
      </c>
      <c r="K5" s="158"/>
      <c r="L5" s="5" t="s">
        <v>4</v>
      </c>
    </row>
    <row r="6" spans="3:16">
      <c r="K6" s="1" t="s">
        <v>5</v>
      </c>
      <c r="L6" s="114"/>
    </row>
    <row r="7" spans="3:16">
      <c r="L7" s="120"/>
    </row>
    <row r="8" spans="3:16">
      <c r="C8" s="153" t="s">
        <v>6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15"/>
      <c r="O8" s="115"/>
      <c r="P8" s="115"/>
    </row>
    <row r="9" spans="3:16"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</row>
    <row r="10" spans="3:16" ht="15" customHeight="1">
      <c r="C10" s="120"/>
      <c r="D10" s="120"/>
      <c r="E10" s="120"/>
      <c r="F10" s="151" t="s">
        <v>7</v>
      </c>
      <c r="G10" s="151"/>
      <c r="H10" s="151" t="s">
        <v>8</v>
      </c>
      <c r="I10" s="151"/>
      <c r="J10" s="120"/>
      <c r="K10" s="120"/>
      <c r="L10" s="120"/>
      <c r="M10" s="120"/>
      <c r="N10" s="120"/>
      <c r="O10" s="120"/>
      <c r="P10" s="120"/>
    </row>
    <row r="11" spans="3:16">
      <c r="C11" s="120"/>
      <c r="D11" s="120"/>
      <c r="E11" s="115" t="s">
        <v>9</v>
      </c>
      <c r="F11" s="151"/>
      <c r="G11" s="151"/>
      <c r="H11" s="152">
        <v>45901</v>
      </c>
      <c r="I11" s="152"/>
      <c r="J11" s="120"/>
      <c r="K11" s="120"/>
      <c r="L11" s="120"/>
      <c r="M11" s="120"/>
      <c r="N11" s="120"/>
      <c r="O11" s="120"/>
      <c r="P11" s="120"/>
    </row>
    <row r="12" spans="3:16">
      <c r="C12" s="120"/>
      <c r="D12" s="120"/>
      <c r="E12" s="120"/>
      <c r="F12" s="120"/>
      <c r="G12" s="120"/>
      <c r="H12" s="120"/>
      <c r="I12" s="153" t="s">
        <v>10</v>
      </c>
      <c r="J12" s="153"/>
      <c r="K12" s="153"/>
      <c r="L12" s="153"/>
      <c r="M12" s="153"/>
      <c r="N12" s="115"/>
      <c r="O12" s="115"/>
      <c r="P12" s="115"/>
    </row>
    <row r="13" spans="3:16" ht="15" customHeight="1">
      <c r="C13" s="120"/>
      <c r="D13" s="120"/>
      <c r="E13" s="120"/>
      <c r="F13" s="120"/>
      <c r="G13" s="120"/>
      <c r="H13" s="120"/>
      <c r="I13" s="8"/>
      <c r="J13" s="117" t="s">
        <v>11</v>
      </c>
      <c r="K13" s="116"/>
      <c r="L13" s="159" t="s">
        <v>95</v>
      </c>
      <c r="M13" s="159"/>
      <c r="N13" s="115"/>
      <c r="O13" s="115"/>
      <c r="P13" s="115"/>
    </row>
    <row r="14" spans="3:16" ht="15" customHeight="1">
      <c r="C14" s="120"/>
      <c r="D14" s="120"/>
      <c r="E14" s="120"/>
      <c r="F14" s="120"/>
      <c r="G14" s="120"/>
      <c r="H14" s="120"/>
      <c r="J14" s="118" t="s">
        <v>13</v>
      </c>
      <c r="L14" s="10">
        <v>45901</v>
      </c>
      <c r="M14" s="11" t="s">
        <v>98</v>
      </c>
      <c r="N14" s="118"/>
      <c r="O14" s="118"/>
      <c r="P14" s="118"/>
    </row>
    <row r="15" spans="3:16" ht="15" customHeight="1">
      <c r="C15" s="120"/>
      <c r="D15" s="120"/>
      <c r="E15" s="12" t="s">
        <v>14</v>
      </c>
      <c r="F15" s="154" t="s">
        <v>97</v>
      </c>
      <c r="G15" s="154"/>
      <c r="H15" s="134">
        <v>45901</v>
      </c>
      <c r="I15" s="134"/>
      <c r="J15" s="155" t="s">
        <v>15</v>
      </c>
      <c r="K15" s="155"/>
      <c r="L15" s="13">
        <f>F51</f>
        <v>60.33</v>
      </c>
      <c r="M15" s="117"/>
      <c r="N15" s="117"/>
      <c r="O15" s="117"/>
      <c r="P15" s="117"/>
    </row>
    <row r="16" spans="3:16">
      <c r="C16" s="120"/>
      <c r="D16" s="120"/>
      <c r="E16" s="120"/>
      <c r="F16" s="120"/>
      <c r="G16" s="120"/>
      <c r="H16" s="143"/>
      <c r="I16" s="143"/>
      <c r="J16" s="120"/>
      <c r="K16" s="120"/>
      <c r="L16" s="120"/>
      <c r="M16" s="120"/>
      <c r="N16" s="120"/>
      <c r="O16" s="120"/>
      <c r="P16" s="120"/>
    </row>
    <row r="17" spans="3:21"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5">
        <f>L24+L25+L26+L29+L30+L31+L32+L33+L36</f>
        <v>1107939.29</v>
      </c>
      <c r="O17" s="118" t="s">
        <v>16</v>
      </c>
      <c r="P17" s="120"/>
      <c r="Q17" s="1" t="s">
        <v>17</v>
      </c>
    </row>
    <row r="18" spans="3:21">
      <c r="N18" s="16">
        <f>'[1]тарификация 01.10.2020'!$Z$1010</f>
        <v>857625.22222222213</v>
      </c>
      <c r="O18" s="1" t="s">
        <v>18</v>
      </c>
    </row>
    <row r="19" spans="3:21" ht="13.5" thickBot="1">
      <c r="N19" s="16">
        <f>N17-N18</f>
        <v>250314.06777777791</v>
      </c>
    </row>
    <row r="20" spans="3:21" ht="36.75" customHeight="1">
      <c r="C20" s="144" t="s">
        <v>19</v>
      </c>
      <c r="D20" s="145"/>
      <c r="E20" s="146" t="s">
        <v>20</v>
      </c>
      <c r="F20" s="146" t="s">
        <v>21</v>
      </c>
      <c r="G20" s="146" t="s">
        <v>22</v>
      </c>
      <c r="H20" s="148" t="s">
        <v>23</v>
      </c>
      <c r="I20" s="135" t="s">
        <v>24</v>
      </c>
      <c r="J20" s="135"/>
      <c r="K20" s="135"/>
      <c r="L20" s="135" t="s">
        <v>25</v>
      </c>
      <c r="M20" s="135" t="s">
        <v>26</v>
      </c>
      <c r="N20" s="17"/>
      <c r="O20" s="17"/>
      <c r="P20" s="17"/>
      <c r="R20" s="18" t="s">
        <v>11</v>
      </c>
      <c r="S20" s="18"/>
      <c r="T20" s="18"/>
    </row>
    <row r="21" spans="3:21" ht="51.75" customHeight="1">
      <c r="C21" s="136" t="s">
        <v>27</v>
      </c>
      <c r="D21" s="138" t="s">
        <v>2</v>
      </c>
      <c r="E21" s="147"/>
      <c r="F21" s="147"/>
      <c r="G21" s="147"/>
      <c r="H21" s="149"/>
      <c r="I21" s="112" t="s">
        <v>28</v>
      </c>
      <c r="J21" s="112" t="s">
        <v>29</v>
      </c>
      <c r="K21" s="112" t="s">
        <v>30</v>
      </c>
      <c r="L21" s="135"/>
      <c r="M21" s="135"/>
      <c r="N21" s="112" t="s">
        <v>31</v>
      </c>
      <c r="O21" s="112" t="s">
        <v>32</v>
      </c>
      <c r="P21" s="112" t="s">
        <v>33</v>
      </c>
      <c r="R21" s="1">
        <v>42899</v>
      </c>
      <c r="U21" s="20"/>
    </row>
    <row r="22" spans="3:21">
      <c r="C22" s="137"/>
      <c r="D22" s="139"/>
      <c r="E22" s="139"/>
      <c r="F22" s="139"/>
      <c r="G22" s="139"/>
      <c r="H22" s="150"/>
      <c r="I22" s="21">
        <v>0.04</v>
      </c>
      <c r="J22" s="21"/>
      <c r="K22" s="21">
        <v>0.2</v>
      </c>
      <c r="L22" s="112"/>
      <c r="M22" s="112"/>
      <c r="N22" s="17"/>
      <c r="O22" s="17"/>
      <c r="P22" s="17">
        <v>19242</v>
      </c>
    </row>
    <row r="23" spans="3:21" ht="13.5" thickBot="1">
      <c r="C23" s="22">
        <v>1</v>
      </c>
      <c r="D23" s="23">
        <v>2</v>
      </c>
      <c r="E23" s="113">
        <v>3</v>
      </c>
      <c r="F23" s="23">
        <v>4</v>
      </c>
      <c r="G23" s="23">
        <v>5</v>
      </c>
      <c r="H23" s="23">
        <v>6</v>
      </c>
      <c r="I23" s="25">
        <v>8</v>
      </c>
      <c r="J23" s="25">
        <v>9</v>
      </c>
      <c r="K23" s="25">
        <v>10</v>
      </c>
      <c r="L23" s="25">
        <v>11</v>
      </c>
      <c r="M23" s="25">
        <v>12</v>
      </c>
      <c r="N23" s="120"/>
      <c r="O23" s="120"/>
      <c r="P23" s="120"/>
    </row>
    <row r="24" spans="3:21" ht="16.5" customHeight="1">
      <c r="C24" s="132" t="s">
        <v>34</v>
      </c>
      <c r="D24" s="26"/>
      <c r="E24" s="27" t="s">
        <v>11</v>
      </c>
      <c r="F24" s="28">
        <v>1</v>
      </c>
      <c r="G24" s="29">
        <f>R21</f>
        <v>42899</v>
      </c>
      <c r="H24" s="29"/>
      <c r="I24" s="29"/>
      <c r="J24" s="29"/>
      <c r="K24" s="29"/>
      <c r="L24" s="30">
        <f>F24*G24+H24+I24+K24</f>
        <v>42899</v>
      </c>
      <c r="M24" s="31"/>
      <c r="N24" s="32">
        <f>G24*10%</f>
        <v>4289.9000000000005</v>
      </c>
      <c r="O24" s="32"/>
      <c r="P24" s="32"/>
      <c r="R24" s="1" t="s">
        <v>35</v>
      </c>
      <c r="S24" s="8"/>
    </row>
    <row r="25" spans="3:21" ht="18.75" customHeight="1">
      <c r="C25" s="131"/>
      <c r="D25" s="32"/>
      <c r="E25" s="33" t="s">
        <v>36</v>
      </c>
      <c r="F25" s="34">
        <f>2+0.5-0.5</f>
        <v>2</v>
      </c>
      <c r="G25" s="35">
        <f>ROUNDUP($G$24*0.9,0)</f>
        <v>38610</v>
      </c>
      <c r="H25" s="36"/>
      <c r="I25" s="36"/>
      <c r="J25" s="36"/>
      <c r="K25" s="36"/>
      <c r="L25" s="36">
        <f>(F25*G25+H25+I25+K25)</f>
        <v>77220</v>
      </c>
      <c r="M25" s="37"/>
      <c r="N25" s="32">
        <f>G25*10%*2</f>
        <v>7722</v>
      </c>
      <c r="O25" s="32"/>
      <c r="P25" s="32"/>
      <c r="R25" s="1">
        <f>0.9</f>
        <v>0.9</v>
      </c>
    </row>
    <row r="26" spans="3:21" ht="17.25" customHeight="1">
      <c r="C26" s="131"/>
      <c r="D26" s="38"/>
      <c r="E26" s="39" t="s">
        <v>37</v>
      </c>
      <c r="F26" s="40">
        <f>0.3+0.2+0.5</f>
        <v>1</v>
      </c>
      <c r="G26" s="35">
        <f>ROUNDUP($G$24*0.9,0)</f>
        <v>38610</v>
      </c>
      <c r="H26" s="41"/>
      <c r="I26" s="41"/>
      <c r="J26" s="41"/>
      <c r="K26" s="41"/>
      <c r="L26" s="36">
        <f>(F26*G26+H26+I26+K26)</f>
        <v>38610</v>
      </c>
      <c r="M26" s="42"/>
      <c r="N26" s="32">
        <f>G26*3%</f>
        <v>1158.3</v>
      </c>
      <c r="O26" s="32"/>
      <c r="P26" s="32"/>
      <c r="R26" s="1">
        <v>0.9</v>
      </c>
    </row>
    <row r="27" spans="3:21" ht="17.25" customHeight="1">
      <c r="C27" s="131"/>
      <c r="D27" s="38"/>
      <c r="E27" s="39" t="s">
        <v>38</v>
      </c>
      <c r="F27" s="40">
        <v>1</v>
      </c>
      <c r="G27" s="35">
        <f>ROUNDUP($G$24*0.9,0)</f>
        <v>38610</v>
      </c>
      <c r="H27" s="41"/>
      <c r="I27" s="41"/>
      <c r="J27" s="41"/>
      <c r="K27" s="41"/>
      <c r="L27" s="41">
        <f>F27*G27+H27+I27+K27</f>
        <v>38610</v>
      </c>
      <c r="M27" s="42"/>
      <c r="N27" s="32">
        <f>G27*7%</f>
        <v>2702.7000000000003</v>
      </c>
      <c r="O27" s="32"/>
      <c r="P27" s="32"/>
      <c r="R27" s="1">
        <v>0.9</v>
      </c>
    </row>
    <row r="28" spans="3:21" ht="17.25" customHeight="1" thickBot="1">
      <c r="C28" s="133"/>
      <c r="D28" s="43"/>
      <c r="E28" s="44" t="s">
        <v>39</v>
      </c>
      <c r="F28" s="45">
        <f>SUM(F24:F27)</f>
        <v>5</v>
      </c>
      <c r="G28" s="46"/>
      <c r="H28" s="46"/>
      <c r="I28" s="46"/>
      <c r="J28" s="46"/>
      <c r="K28" s="46"/>
      <c r="L28" s="47">
        <f>SUM(L24:L27)</f>
        <v>197339</v>
      </c>
      <c r="M28" s="48"/>
      <c r="N28" s="49">
        <f>SUM(N24:N27)</f>
        <v>15872.900000000001</v>
      </c>
      <c r="O28" s="49">
        <f>SUM(O24:O27)</f>
        <v>0</v>
      </c>
      <c r="P28" s="49">
        <f>SUM(P24:P27)</f>
        <v>0</v>
      </c>
      <c r="Q28" s="8"/>
      <c r="R28" s="1" t="s">
        <v>40</v>
      </c>
      <c r="S28" s="1">
        <v>17200</v>
      </c>
      <c r="T28" s="1">
        <f>ROUNDUP(S28*1.07,0)</f>
        <v>18404</v>
      </c>
    </row>
    <row r="29" spans="3:21" ht="17.25" customHeight="1">
      <c r="C29" s="140" t="s">
        <v>41</v>
      </c>
      <c r="D29" s="26"/>
      <c r="E29" s="27" t="s">
        <v>42</v>
      </c>
      <c r="F29" s="93">
        <f>36.83+1</f>
        <v>37.83</v>
      </c>
      <c r="G29" s="30">
        <f>$S$28</f>
        <v>17200</v>
      </c>
      <c r="H29" s="29">
        <f>246991.29/F29</f>
        <v>6528.9793814432996</v>
      </c>
      <c r="I29" s="29"/>
      <c r="J29" s="29"/>
      <c r="K29" s="29"/>
      <c r="L29" s="30">
        <f>F29*(G29+H29+I29+J29+K29)</f>
        <v>897667.29</v>
      </c>
      <c r="M29" s="31"/>
      <c r="N29" s="51">
        <f>'[2]02.09'!$AD$1010</f>
        <v>31344.299999999996</v>
      </c>
      <c r="O29" s="52">
        <f>'[2]02.09'!$AB$1010</f>
        <v>12859.199999999999</v>
      </c>
      <c r="P29" s="52">
        <f>'[2]02.09'!$AG$1010</f>
        <v>9564.75</v>
      </c>
      <c r="R29" s="1" t="s">
        <v>43</v>
      </c>
      <c r="S29" s="1">
        <v>17189</v>
      </c>
      <c r="T29" s="1">
        <f t="shared" ref="T29:T30" si="0">ROUNDUP(S29*1.07,0)</f>
        <v>18393</v>
      </c>
    </row>
    <row r="30" spans="3:21" ht="15.75" customHeight="1">
      <c r="C30" s="141"/>
      <c r="D30" s="32"/>
      <c r="E30" s="33" t="s">
        <v>44</v>
      </c>
      <c r="F30" s="34">
        <f>1</f>
        <v>1</v>
      </c>
      <c r="G30" s="35">
        <f>$S$30</f>
        <v>17177</v>
      </c>
      <c r="H30" s="35"/>
      <c r="I30" s="35"/>
      <c r="J30" s="35"/>
      <c r="K30" s="35"/>
      <c r="L30" s="36">
        <f t="shared" ref="L30:L36" si="1">F30*G30+H30+I30+K30</f>
        <v>17177</v>
      </c>
      <c r="M30" s="37"/>
      <c r="N30" s="51"/>
      <c r="O30" s="32"/>
      <c r="P30" s="52">
        <f>'[2]02.09'!$AH$1010</f>
        <v>7941</v>
      </c>
      <c r="R30" s="1" t="s">
        <v>45</v>
      </c>
      <c r="S30" s="1">
        <v>17177</v>
      </c>
      <c r="T30" s="1">
        <f t="shared" si="0"/>
        <v>18380</v>
      </c>
    </row>
    <row r="31" spans="3:21" ht="17.25" customHeight="1">
      <c r="C31" s="141"/>
      <c r="D31" s="32"/>
      <c r="E31" s="33" t="s">
        <v>46</v>
      </c>
      <c r="F31" s="34">
        <v>1</v>
      </c>
      <c r="G31" s="35">
        <f>$S$29</f>
        <v>17189</v>
      </c>
      <c r="H31" s="35"/>
      <c r="I31" s="35"/>
      <c r="J31" s="35"/>
      <c r="K31" s="35"/>
      <c r="L31" s="36">
        <f t="shared" si="1"/>
        <v>17189</v>
      </c>
      <c r="M31" s="37"/>
      <c r="N31" s="51"/>
      <c r="O31" s="32"/>
      <c r="P31" s="32"/>
      <c r="R31" s="1" t="s">
        <v>47</v>
      </c>
      <c r="S31" s="1">
        <v>15658</v>
      </c>
    </row>
    <row r="32" spans="3:21" ht="16.5" customHeight="1">
      <c r="C32" s="141"/>
      <c r="D32" s="32"/>
      <c r="E32" s="33" t="s">
        <v>48</v>
      </c>
      <c r="F32" s="34">
        <v>0.5</v>
      </c>
      <c r="G32" s="35">
        <f>$S$30</f>
        <v>17177</v>
      </c>
      <c r="H32" s="35"/>
      <c r="I32" s="35"/>
      <c r="J32" s="35"/>
      <c r="K32" s="35"/>
      <c r="L32" s="36">
        <f t="shared" si="1"/>
        <v>8588.5</v>
      </c>
      <c r="M32" s="37"/>
      <c r="N32" s="51"/>
      <c r="O32" s="32"/>
      <c r="P32" s="32"/>
      <c r="R32" s="1" t="s">
        <v>49</v>
      </c>
      <c r="S32" s="1">
        <v>16330</v>
      </c>
    </row>
    <row r="33" spans="2:21" ht="17.25" hidden="1" customHeight="1">
      <c r="C33" s="141"/>
      <c r="D33" s="32"/>
      <c r="E33" s="33" t="s">
        <v>50</v>
      </c>
      <c r="F33" s="34">
        <f>1-1</f>
        <v>0</v>
      </c>
      <c r="G33" s="35">
        <f>$S$29</f>
        <v>17189</v>
      </c>
      <c r="H33" s="35"/>
      <c r="I33" s="35"/>
      <c r="J33" s="35"/>
      <c r="K33" s="35"/>
      <c r="L33" s="36">
        <f t="shared" si="1"/>
        <v>0</v>
      </c>
      <c r="M33" s="37"/>
      <c r="N33" s="51"/>
      <c r="O33" s="32"/>
      <c r="P33" s="32"/>
      <c r="R33" s="1" t="s">
        <v>51</v>
      </c>
      <c r="S33" s="1">
        <v>17034</v>
      </c>
      <c r="T33" s="1">
        <f>ROUNDUP(S33*1.055,0)</f>
        <v>17971</v>
      </c>
    </row>
    <row r="34" spans="2:21" ht="57.75" customHeight="1">
      <c r="C34" s="141"/>
      <c r="D34" s="32"/>
      <c r="E34" s="33" t="s">
        <v>52</v>
      </c>
      <c r="F34" s="34">
        <v>0.5</v>
      </c>
      <c r="G34" s="35">
        <f>S34</f>
        <v>16798</v>
      </c>
      <c r="H34" s="35"/>
      <c r="I34" s="35"/>
      <c r="J34" s="35"/>
      <c r="K34" s="35"/>
      <c r="L34" s="36">
        <f t="shared" si="1"/>
        <v>8399</v>
      </c>
      <c r="M34" s="37"/>
      <c r="N34" s="51"/>
      <c r="O34" s="32"/>
      <c r="P34" s="32"/>
      <c r="R34" s="1" t="s">
        <v>53</v>
      </c>
      <c r="S34" s="1">
        <v>16798</v>
      </c>
      <c r="T34" s="1">
        <v>16798</v>
      </c>
      <c r="U34" s="1">
        <f>S34-T34</f>
        <v>0</v>
      </c>
    </row>
    <row r="35" spans="2:21" ht="16.5" customHeight="1">
      <c r="C35" s="141"/>
      <c r="D35" s="32"/>
      <c r="E35" s="33" t="s">
        <v>54</v>
      </c>
      <c r="F35" s="34">
        <v>1</v>
      </c>
      <c r="G35" s="35">
        <f>$S$28</f>
        <v>17200</v>
      </c>
      <c r="H35" s="35"/>
      <c r="I35" s="35"/>
      <c r="J35" s="35"/>
      <c r="K35" s="35"/>
      <c r="L35" s="36">
        <f t="shared" si="1"/>
        <v>17200</v>
      </c>
      <c r="M35" s="37"/>
      <c r="N35" s="51"/>
      <c r="O35" s="32"/>
      <c r="P35" s="32"/>
      <c r="R35" s="1" t="s">
        <v>55</v>
      </c>
      <c r="S35" s="1">
        <v>18726</v>
      </c>
      <c r="T35" s="1">
        <v>18726</v>
      </c>
      <c r="U35" s="1">
        <f t="shared" ref="U35:U41" si="2">S35-T35</f>
        <v>0</v>
      </c>
    </row>
    <row r="36" spans="2:21" ht="28.5" customHeight="1">
      <c r="C36" s="141"/>
      <c r="D36" s="32"/>
      <c r="E36" s="33" t="s">
        <v>56</v>
      </c>
      <c r="F36" s="34">
        <v>0.5</v>
      </c>
      <c r="G36" s="35">
        <f>$S$30</f>
        <v>17177</v>
      </c>
      <c r="H36" s="35"/>
      <c r="I36" s="35"/>
      <c r="J36" s="35"/>
      <c r="K36" s="35"/>
      <c r="L36" s="36">
        <f t="shared" si="1"/>
        <v>8588.5</v>
      </c>
      <c r="M36" s="37"/>
      <c r="N36" s="51"/>
      <c r="O36" s="32"/>
      <c r="P36" s="32"/>
      <c r="R36" s="1" t="s">
        <v>57</v>
      </c>
      <c r="S36" s="1">
        <v>17099</v>
      </c>
      <c r="T36" s="1">
        <v>17099</v>
      </c>
      <c r="U36" s="1">
        <f t="shared" si="2"/>
        <v>0</v>
      </c>
    </row>
    <row r="37" spans="2:21" ht="21" customHeight="1" thickBot="1">
      <c r="C37" s="142"/>
      <c r="D37" s="43"/>
      <c r="E37" s="44" t="s">
        <v>58</v>
      </c>
      <c r="F37" s="53">
        <f>SUM(F29:F36)</f>
        <v>42.33</v>
      </c>
      <c r="G37" s="46"/>
      <c r="H37" s="46"/>
      <c r="I37" s="46"/>
      <c r="J37" s="46"/>
      <c r="K37" s="46"/>
      <c r="L37" s="47">
        <f>SUM(L29:L36)</f>
        <v>974809.29</v>
      </c>
      <c r="M37" s="48"/>
      <c r="N37" s="54">
        <f>SUM(N29:N36)</f>
        <v>31344.299999999996</v>
      </c>
      <c r="O37" s="54">
        <f>SUM(O29:O36)</f>
        <v>12859.199999999999</v>
      </c>
      <c r="P37" s="54">
        <f>SUM(P29:P36)</f>
        <v>17505.75</v>
      </c>
      <c r="R37" s="1" t="s">
        <v>59</v>
      </c>
      <c r="S37" s="1">
        <v>17037</v>
      </c>
      <c r="T37" s="1">
        <v>17037</v>
      </c>
      <c r="U37" s="1">
        <f t="shared" si="2"/>
        <v>0</v>
      </c>
    </row>
    <row r="38" spans="2:21" ht="16.5" hidden="1" customHeight="1">
      <c r="C38" s="131" t="s">
        <v>60</v>
      </c>
      <c r="D38" s="32"/>
      <c r="E38" s="33" t="s">
        <v>61</v>
      </c>
      <c r="F38" s="34">
        <f>0.5-0.5</f>
        <v>0</v>
      </c>
      <c r="G38" s="35">
        <f>$S$36</f>
        <v>17099</v>
      </c>
      <c r="H38" s="35"/>
      <c r="I38" s="35"/>
      <c r="J38" s="35"/>
      <c r="K38" s="35"/>
      <c r="L38" s="36">
        <f>F38*(G38+H38+I38+K38)</f>
        <v>0</v>
      </c>
      <c r="M38" s="37"/>
      <c r="N38" s="32"/>
      <c r="O38" s="32"/>
      <c r="P38" s="55">
        <f>F38*$P$22-(F38*(G38+J38)+N38)</f>
        <v>0</v>
      </c>
      <c r="R38" s="1" t="s">
        <v>62</v>
      </c>
      <c r="S38" s="1">
        <v>15453</v>
      </c>
      <c r="T38" s="1">
        <v>16149</v>
      </c>
      <c r="U38" s="1">
        <f t="shared" si="2"/>
        <v>-696</v>
      </c>
    </row>
    <row r="39" spans="2:21" ht="15.75" customHeight="1">
      <c r="C39" s="131"/>
      <c r="D39" s="32"/>
      <c r="E39" s="33" t="s">
        <v>63</v>
      </c>
      <c r="F39" s="34">
        <f>1-0.5</f>
        <v>0.5</v>
      </c>
      <c r="G39" s="35">
        <f>$S$39</f>
        <v>18726</v>
      </c>
      <c r="H39" s="35"/>
      <c r="I39" s="35"/>
      <c r="J39" s="35"/>
      <c r="K39" s="35"/>
      <c r="L39" s="36">
        <f>F39*G39+H39+I39+K39</f>
        <v>9363</v>
      </c>
      <c r="M39" s="37"/>
      <c r="N39" s="32">
        <f>G39*7%</f>
        <v>1310.8200000000002</v>
      </c>
      <c r="O39" s="32"/>
      <c r="P39" s="55">
        <f>IF((F39*$P$22-(F39*(G39+J39)+N39))&gt;0,F39*$P$22-(F39*(G39+J39)+N39),0)</f>
        <v>0</v>
      </c>
      <c r="R39" s="1" t="s">
        <v>64</v>
      </c>
      <c r="S39" s="1">
        <v>18726</v>
      </c>
      <c r="T39" s="1">
        <v>18726</v>
      </c>
      <c r="U39" s="1">
        <f t="shared" si="2"/>
        <v>0</v>
      </c>
    </row>
    <row r="40" spans="2:21" ht="15" customHeight="1">
      <c r="C40" s="131"/>
      <c r="D40" s="32"/>
      <c r="E40" s="33" t="s">
        <v>65</v>
      </c>
      <c r="F40" s="34">
        <v>0.5</v>
      </c>
      <c r="G40" s="35">
        <f>S40</f>
        <v>17022</v>
      </c>
      <c r="H40" s="35"/>
      <c r="I40" s="35"/>
      <c r="J40" s="35"/>
      <c r="K40" s="35"/>
      <c r="L40" s="36">
        <f>F40*G40+H40+I40+K40</f>
        <v>8511</v>
      </c>
      <c r="M40" s="37"/>
      <c r="N40" s="32"/>
      <c r="O40" s="32"/>
      <c r="P40" s="55">
        <f t="shared" ref="P40:P42" si="3">IF((F40*$P$22-(F40*(G40+J40)+N40))&gt;0,F40*$P$22-(F40*(G40+J40)+N40),0)</f>
        <v>1110</v>
      </c>
      <c r="R40" s="1" t="s">
        <v>66</v>
      </c>
      <c r="S40" s="1">
        <v>17022</v>
      </c>
      <c r="T40" s="1">
        <v>17022</v>
      </c>
      <c r="U40" s="1">
        <f t="shared" si="2"/>
        <v>0</v>
      </c>
    </row>
    <row r="41" spans="2:21" ht="15" hidden="1" customHeight="1">
      <c r="C41" s="131"/>
      <c r="D41" s="32"/>
      <c r="E41" s="33"/>
      <c r="F41" s="34"/>
      <c r="G41" s="35">
        <f>S35</f>
        <v>18726</v>
      </c>
      <c r="H41" s="35"/>
      <c r="I41" s="35"/>
      <c r="J41" s="35"/>
      <c r="K41" s="35"/>
      <c r="L41" s="36"/>
      <c r="M41" s="37"/>
      <c r="N41" s="32"/>
      <c r="O41" s="32"/>
      <c r="P41" s="55">
        <f t="shared" si="3"/>
        <v>0</v>
      </c>
      <c r="T41" s="1">
        <v>0</v>
      </c>
      <c r="U41" s="1">
        <f t="shared" si="2"/>
        <v>0</v>
      </c>
    </row>
    <row r="42" spans="2:21" ht="16.5" customHeight="1">
      <c r="C42" s="131"/>
      <c r="D42" s="32"/>
      <c r="E42" s="56" t="s">
        <v>67</v>
      </c>
      <c r="F42" s="57">
        <v>1</v>
      </c>
      <c r="G42" s="36">
        <f>$S$37</f>
        <v>17037</v>
      </c>
      <c r="H42" s="35"/>
      <c r="I42" s="35"/>
      <c r="J42" s="35"/>
      <c r="K42" s="35"/>
      <c r="L42" s="36">
        <f>F42*G42+H42+I42+J42+K42</f>
        <v>17037</v>
      </c>
      <c r="M42" s="37"/>
      <c r="N42" s="51">
        <f>G42*10%</f>
        <v>1703.7</v>
      </c>
      <c r="O42" s="32"/>
      <c r="P42" s="55">
        <f t="shared" si="3"/>
        <v>501.29999999999927</v>
      </c>
      <c r="R42" s="1" t="s">
        <v>68</v>
      </c>
    </row>
    <row r="43" spans="2:21" ht="16.5" customHeight="1" thickBot="1">
      <c r="C43" s="131"/>
      <c r="D43" s="38"/>
      <c r="E43" s="58" t="s">
        <v>69</v>
      </c>
      <c r="F43" s="59">
        <f>SUM(F38:F42)</f>
        <v>2</v>
      </c>
      <c r="G43" s="60"/>
      <c r="H43" s="60"/>
      <c r="I43" s="60"/>
      <c r="J43" s="60"/>
      <c r="K43" s="60"/>
      <c r="L43" s="61">
        <f>SUM(L38:L42)</f>
        <v>34911</v>
      </c>
      <c r="M43" s="42"/>
      <c r="N43" s="49">
        <f>SUM(N38:N42)</f>
        <v>3014.5200000000004</v>
      </c>
      <c r="O43" s="49">
        <f>SUM(O38:O42)</f>
        <v>0</v>
      </c>
      <c r="P43" s="49">
        <f>SUM(P38:P42)</f>
        <v>1611.2999999999993</v>
      </c>
      <c r="Q43" s="1">
        <v>1</v>
      </c>
      <c r="S43" s="1">
        <v>9728</v>
      </c>
      <c r="T43" s="1">
        <v>9728</v>
      </c>
      <c r="U43" s="1">
        <f>S43-T43</f>
        <v>0</v>
      </c>
    </row>
    <row r="44" spans="2:21" ht="17.25" customHeight="1">
      <c r="B44" s="1">
        <v>1</v>
      </c>
      <c r="C44" s="132" t="s">
        <v>70</v>
      </c>
      <c r="D44" s="26"/>
      <c r="E44" s="27" t="s">
        <v>71</v>
      </c>
      <c r="F44" s="62">
        <f>0.5+0.5+0.5</f>
        <v>1.5</v>
      </c>
      <c r="G44" s="29">
        <f>IF(B44=1,$S$43,IF(B44=2,$S$44,IF(B44=3,$S$46,IF(B44=4,$S$47,IF(B44=5,$S$48,0)))))</f>
        <v>9728</v>
      </c>
      <c r="H44" s="29"/>
      <c r="I44" s="29"/>
      <c r="J44" s="29"/>
      <c r="K44" s="29"/>
      <c r="L44" s="63">
        <f>F44*G44+H44+I44+K44</f>
        <v>14592</v>
      </c>
      <c r="M44" s="64"/>
      <c r="N44" s="55">
        <f>G44*3%+G44*3%</f>
        <v>583.67999999999995</v>
      </c>
      <c r="O44" s="55"/>
      <c r="P44" s="55">
        <f t="shared" ref="P44:P48" si="4">IF((F44*$P$22-(F44*(G44+J44)+N44))&gt;0,F44*$P$22-(F44*(G44+J44)+N44),0)</f>
        <v>13687.32</v>
      </c>
      <c r="Q44" s="1">
        <v>2</v>
      </c>
      <c r="S44" s="1">
        <v>10887</v>
      </c>
      <c r="T44" s="1">
        <v>10887</v>
      </c>
      <c r="U44" s="1">
        <f t="shared" ref="U44:U53" si="5">S44-T44</f>
        <v>0</v>
      </c>
    </row>
    <row r="45" spans="2:21" ht="38.25" hidden="1" customHeight="1">
      <c r="B45" s="1">
        <v>2</v>
      </c>
      <c r="C45" s="131"/>
      <c r="D45" s="65"/>
      <c r="E45" s="66" t="s">
        <v>72</v>
      </c>
      <c r="F45" s="34"/>
      <c r="G45" s="67"/>
      <c r="H45" s="67"/>
      <c r="I45" s="67"/>
      <c r="J45" s="67"/>
      <c r="K45" s="67"/>
      <c r="L45" s="35">
        <f>F45*G45+H45+I45+K45</f>
        <v>0</v>
      </c>
      <c r="M45" s="68"/>
      <c r="N45" s="55">
        <f>G45*0%</f>
        <v>0</v>
      </c>
      <c r="O45" s="55"/>
      <c r="P45" s="55">
        <f t="shared" si="4"/>
        <v>0</v>
      </c>
      <c r="S45" s="1">
        <v>0</v>
      </c>
      <c r="T45" s="1">
        <v>0</v>
      </c>
      <c r="U45" s="1">
        <f t="shared" si="5"/>
        <v>0</v>
      </c>
    </row>
    <row r="46" spans="2:21" ht="42" customHeight="1">
      <c r="B46" s="1">
        <v>3</v>
      </c>
      <c r="C46" s="131"/>
      <c r="D46" s="32"/>
      <c r="E46" s="33" t="s">
        <v>73</v>
      </c>
      <c r="F46" s="34">
        <v>1</v>
      </c>
      <c r="G46" s="35">
        <f>IF(B46=1,$S$43,IF(B46=2,$S$44,IF(B46=3,$S$46,IF(B46=4,$S$47,IF(B46=5,$S$48,0)))))</f>
        <v>11070</v>
      </c>
      <c r="H46" s="35"/>
      <c r="I46" s="35"/>
      <c r="J46" s="35"/>
      <c r="K46" s="35"/>
      <c r="L46" s="35">
        <f>F46*(G46+H46+I46+K46)</f>
        <v>11070</v>
      </c>
      <c r="M46" s="69"/>
      <c r="N46" s="55">
        <f>G46*3%</f>
        <v>332.09999999999997</v>
      </c>
      <c r="O46" s="55"/>
      <c r="P46" s="55">
        <f t="shared" si="4"/>
        <v>7839.9</v>
      </c>
      <c r="Q46" s="1">
        <v>3</v>
      </c>
      <c r="S46" s="1">
        <v>11070</v>
      </c>
      <c r="T46" s="1">
        <v>11070</v>
      </c>
      <c r="U46" s="1">
        <f t="shared" si="5"/>
        <v>0</v>
      </c>
    </row>
    <row r="47" spans="2:21" ht="17.25" customHeight="1">
      <c r="B47" s="1">
        <v>1</v>
      </c>
      <c r="C47" s="131"/>
      <c r="D47" s="32"/>
      <c r="E47" s="33" t="s">
        <v>74</v>
      </c>
      <c r="F47" s="34">
        <v>1</v>
      </c>
      <c r="G47" s="70">
        <f>IF(B47=1,$S$43,IF(B47=2,$S$44,IF(B47=3,$S$46,IF(B47=4,$S$47,IF(B47=5,$S$48,0)))))</f>
        <v>9728</v>
      </c>
      <c r="H47" s="35"/>
      <c r="I47" s="35"/>
      <c r="J47" s="35"/>
      <c r="K47" s="35"/>
      <c r="L47" s="35">
        <f>F47*(G47+H47+I47+K47)</f>
        <v>9728</v>
      </c>
      <c r="M47" s="69"/>
      <c r="N47" s="55"/>
      <c r="O47" s="55"/>
      <c r="P47" s="55">
        <f t="shared" si="4"/>
        <v>9514</v>
      </c>
      <c r="Q47" s="1">
        <v>4</v>
      </c>
      <c r="S47" s="1">
        <v>11268</v>
      </c>
      <c r="T47" s="1">
        <v>11268</v>
      </c>
      <c r="U47" s="1">
        <f t="shared" si="5"/>
        <v>0</v>
      </c>
    </row>
    <row r="48" spans="2:21" ht="29.25" customHeight="1">
      <c r="B48" s="1">
        <v>1</v>
      </c>
      <c r="C48" s="131"/>
      <c r="D48" s="32"/>
      <c r="E48" s="33" t="s">
        <v>75</v>
      </c>
      <c r="F48" s="34">
        <f>4+0.5</f>
        <v>4.5</v>
      </c>
      <c r="G48" s="35">
        <f>IF(B48=1,$S$43,IF(B48=2,$S$44,IF(B48=3,$S$46,IF(B48=4,$S$47,IF(B48=5,$S$48,0)))))</f>
        <v>9728</v>
      </c>
      <c r="H48" s="35"/>
      <c r="I48" s="35"/>
      <c r="J48" s="35"/>
      <c r="K48" s="35"/>
      <c r="L48" s="35">
        <f>F48*(G48+H48+I48+K48+J48)</f>
        <v>43776</v>
      </c>
      <c r="M48" s="69"/>
      <c r="N48" s="55">
        <f>G48*10%+G48*3%</f>
        <v>1264.6400000000001</v>
      </c>
      <c r="O48" s="55"/>
      <c r="P48" s="55">
        <f t="shared" si="4"/>
        <v>41548.36</v>
      </c>
      <c r="Q48" s="1">
        <v>5</v>
      </c>
      <c r="S48" s="1">
        <v>11473</v>
      </c>
      <c r="T48" s="1">
        <v>11473</v>
      </c>
      <c r="U48" s="1">
        <f t="shared" si="5"/>
        <v>0</v>
      </c>
    </row>
    <row r="49" spans="2:23" ht="15.75" customHeight="1">
      <c r="B49" s="1">
        <v>1</v>
      </c>
      <c r="C49" s="131"/>
      <c r="D49" s="32"/>
      <c r="E49" s="33" t="s">
        <v>76</v>
      </c>
      <c r="F49" s="34">
        <v>3</v>
      </c>
      <c r="G49" s="67">
        <f>IF(B49=1,$S$43,IF(B49=2,$S$44,IF(B49=3,$S$46,IF(B49=4,$S$47,IF(B49=5,$S$48,0)))))</f>
        <v>9728</v>
      </c>
      <c r="H49" s="35"/>
      <c r="I49" s="35"/>
      <c r="J49" s="35"/>
      <c r="K49" s="35">
        <f>G49*$K$22</f>
        <v>1945.6000000000001</v>
      </c>
      <c r="L49" s="35">
        <f>F49*(G49+H49+I49+J49+K49)</f>
        <v>35020.800000000003</v>
      </c>
      <c r="M49" s="69"/>
      <c r="N49" s="55">
        <f>G49*7%+G49*7%</f>
        <v>1361.92</v>
      </c>
      <c r="O49" s="55"/>
      <c r="P49" s="55">
        <f>IF((F49*$P$22-(F49*(G49+J49)+N49))&gt;0,F49*$P$22-(F49*(G49+J49)+N49),0)</f>
        <v>27180.080000000002</v>
      </c>
      <c r="Q49" s="1">
        <v>6</v>
      </c>
      <c r="S49" s="1">
        <v>11691</v>
      </c>
      <c r="T49" s="1">
        <v>11691</v>
      </c>
      <c r="U49" s="1">
        <f t="shared" si="5"/>
        <v>0</v>
      </c>
    </row>
    <row r="50" spans="2:23" ht="16.5" customHeight="1" thickBot="1">
      <c r="C50" s="133"/>
      <c r="D50" s="43"/>
      <c r="E50" s="44" t="s">
        <v>77</v>
      </c>
      <c r="F50" s="45">
        <f>SUM(F44:F49)</f>
        <v>11</v>
      </c>
      <c r="G50" s="71"/>
      <c r="H50" s="71"/>
      <c r="I50" s="71"/>
      <c r="J50" s="71"/>
      <c r="K50" s="71"/>
      <c r="L50" s="46">
        <f>SUM(L44:L49)</f>
        <v>114186.8</v>
      </c>
      <c r="M50" s="72"/>
      <c r="N50" s="73">
        <f>SUM(N44:N49)</f>
        <v>3542.34</v>
      </c>
      <c r="O50" s="55"/>
      <c r="P50" s="73">
        <f>SUM(P44:P49)</f>
        <v>99769.66</v>
      </c>
      <c r="Q50" s="1">
        <v>7</v>
      </c>
      <c r="S50" s="1">
        <v>12029</v>
      </c>
      <c r="T50" s="1">
        <v>12029</v>
      </c>
      <c r="U50" s="1">
        <f t="shared" si="5"/>
        <v>0</v>
      </c>
    </row>
    <row r="51" spans="2:23" ht="17.25" customHeight="1">
      <c r="C51" s="74"/>
      <c r="D51" s="75"/>
      <c r="E51" s="74" t="s">
        <v>78</v>
      </c>
      <c r="F51" s="76">
        <f>F28+F37+F43+F50</f>
        <v>60.33</v>
      </c>
      <c r="G51" s="77"/>
      <c r="H51" s="77"/>
      <c r="I51" s="77"/>
      <c r="J51" s="77">
        <f>J48</f>
        <v>0</v>
      </c>
      <c r="K51" s="77">
        <f>K49</f>
        <v>1945.6000000000001</v>
      </c>
      <c r="L51" s="77">
        <f>L28+L37+L43+L50</f>
        <v>1321246.0900000001</v>
      </c>
      <c r="M51" s="75"/>
      <c r="N51" s="73"/>
      <c r="O51" s="73"/>
      <c r="P51" s="73"/>
      <c r="Q51" s="1">
        <v>8</v>
      </c>
      <c r="S51" s="1">
        <v>12078</v>
      </c>
      <c r="T51" s="1">
        <v>12078</v>
      </c>
      <c r="U51" s="1">
        <f t="shared" si="5"/>
        <v>0</v>
      </c>
    </row>
    <row r="52" spans="2:23" ht="12" customHeight="1">
      <c r="N52" s="73"/>
      <c r="O52" s="73"/>
      <c r="P52" s="73"/>
      <c r="S52" s="1">
        <v>0</v>
      </c>
      <c r="T52" s="1">
        <v>0</v>
      </c>
      <c r="U52" s="1">
        <f t="shared" si="5"/>
        <v>0</v>
      </c>
    </row>
    <row r="53" spans="2:23" ht="12" customHeight="1">
      <c r="L53" s="78"/>
      <c r="N53" s="79" t="s">
        <v>79</v>
      </c>
      <c r="O53" s="55"/>
      <c r="P53" s="73">
        <f>L51+W62</f>
        <v>1506766.06</v>
      </c>
      <c r="S53" s="1">
        <v>78674</v>
      </c>
      <c r="T53" s="1">
        <v>82215</v>
      </c>
      <c r="U53" s="1">
        <f t="shared" si="5"/>
        <v>-3541</v>
      </c>
    </row>
    <row r="54" spans="2:23" ht="12" customHeight="1"/>
    <row r="55" spans="2:23" ht="12" customHeight="1">
      <c r="N55" s="1">
        <v>5000</v>
      </c>
      <c r="O55" s="1">
        <v>17</v>
      </c>
      <c r="P55" s="1">
        <f>N55*O55</f>
        <v>85000</v>
      </c>
    </row>
    <row r="56" spans="2:23" ht="13.5" customHeight="1"/>
    <row r="57" spans="2:23">
      <c r="S57" s="1" t="s">
        <v>88</v>
      </c>
      <c r="T57" s="1" t="s">
        <v>89</v>
      </c>
      <c r="U57" s="1" t="s">
        <v>90</v>
      </c>
      <c r="V57" s="1" t="s">
        <v>91</v>
      </c>
    </row>
    <row r="58" spans="2:23" ht="15.75">
      <c r="E58" s="80" t="s">
        <v>80</v>
      </c>
      <c r="F58" s="80"/>
      <c r="G58" s="81"/>
      <c r="H58" s="81"/>
      <c r="I58" s="81"/>
      <c r="J58" s="80"/>
      <c r="K58" s="80" t="s">
        <v>81</v>
      </c>
      <c r="R58" s="1" t="s">
        <v>82</v>
      </c>
      <c r="S58" s="16"/>
      <c r="T58" s="16">
        <f>N28</f>
        <v>15872.900000000001</v>
      </c>
      <c r="U58" s="16">
        <f>N43</f>
        <v>3014.5200000000004</v>
      </c>
      <c r="V58" s="16">
        <f>N50</f>
        <v>3542.34</v>
      </c>
      <c r="W58" s="16">
        <f>SUM(S58:V58)</f>
        <v>22429.760000000002</v>
      </c>
    </row>
    <row r="59" spans="2:23" ht="15.75">
      <c r="E59" s="80"/>
      <c r="F59" s="80"/>
      <c r="G59" s="80"/>
      <c r="H59" s="80"/>
      <c r="I59" s="80"/>
      <c r="J59" s="80"/>
      <c r="K59" s="80"/>
      <c r="R59" s="1" t="s">
        <v>83</v>
      </c>
      <c r="S59" s="16">
        <f>N37</f>
        <v>31344.299999999996</v>
      </c>
      <c r="T59" s="16"/>
      <c r="U59" s="16"/>
      <c r="V59" s="16"/>
      <c r="W59" s="16">
        <f t="shared" ref="W59:W61" si="6">SUM(S59:V59)</f>
        <v>31344.299999999996</v>
      </c>
    </row>
    <row r="60" spans="2:23" ht="15.75">
      <c r="E60" s="80" t="s">
        <v>84</v>
      </c>
      <c r="F60" s="80"/>
      <c r="G60" s="81"/>
      <c r="H60" s="81"/>
      <c r="I60" s="81"/>
      <c r="J60" s="80"/>
      <c r="K60" s="80" t="s">
        <v>99</v>
      </c>
      <c r="N60" s="16">
        <f>L51-'01.09.24 (2)'!L51</f>
        <v>85318.54000000027</v>
      </c>
      <c r="R60" s="1" t="s">
        <v>86</v>
      </c>
      <c r="S60" s="16">
        <f>O37</f>
        <v>12859.199999999999</v>
      </c>
      <c r="T60" s="16"/>
      <c r="U60" s="16"/>
      <c r="V60" s="16"/>
      <c r="W60" s="16">
        <f t="shared" si="6"/>
        <v>12859.199999999999</v>
      </c>
    </row>
    <row r="61" spans="2:23">
      <c r="R61" s="1" t="s">
        <v>92</v>
      </c>
      <c r="S61" s="16">
        <f>P37</f>
        <v>17505.75</v>
      </c>
      <c r="T61" s="16">
        <f>P28</f>
        <v>0</v>
      </c>
      <c r="U61" s="16">
        <f>P43</f>
        <v>1611.2999999999993</v>
      </c>
      <c r="V61" s="16">
        <f>P50</f>
        <v>99769.66</v>
      </c>
      <c r="W61" s="16">
        <f t="shared" si="6"/>
        <v>118886.71</v>
      </c>
    </row>
    <row r="62" spans="2:23">
      <c r="S62" s="16"/>
      <c r="T62" s="16"/>
      <c r="U62" s="16"/>
      <c r="V62" s="16"/>
      <c r="W62" s="16">
        <f>SUM(W58:W61)</f>
        <v>185519.97</v>
      </c>
    </row>
    <row r="64" spans="2:23">
      <c r="C64" s="82">
        <f>H11</f>
        <v>45901</v>
      </c>
    </row>
    <row r="72" spans="16:16">
      <c r="P72" s="1">
        <f>P22*F50</f>
        <v>211662</v>
      </c>
    </row>
    <row r="73" spans="16:16">
      <c r="P73" s="1">
        <f>L50-F49*K49</f>
        <v>108350</v>
      </c>
    </row>
    <row r="74" spans="16:16">
      <c r="P74" s="16">
        <f>P72-P73-N50</f>
        <v>99769.66</v>
      </c>
    </row>
  </sheetData>
  <mergeCells count="28">
    <mergeCell ref="J1:M1"/>
    <mergeCell ref="J2:M2"/>
    <mergeCell ref="J5:K5"/>
    <mergeCell ref="C8:M8"/>
    <mergeCell ref="F10:G10"/>
    <mergeCell ref="H10:I10"/>
    <mergeCell ref="F11:G11"/>
    <mergeCell ref="H11:I11"/>
    <mergeCell ref="I12:M12"/>
    <mergeCell ref="L13:M13"/>
    <mergeCell ref="F15:G15"/>
    <mergeCell ref="H15:I15"/>
    <mergeCell ref="J15:K15"/>
    <mergeCell ref="H16:I16"/>
    <mergeCell ref="C20:D20"/>
    <mergeCell ref="E20:E22"/>
    <mergeCell ref="F20:F22"/>
    <mergeCell ref="G20:G22"/>
    <mergeCell ref="H20:H22"/>
    <mergeCell ref="I20:K20"/>
    <mergeCell ref="C38:C43"/>
    <mergeCell ref="C44:C50"/>
    <mergeCell ref="L20:L21"/>
    <mergeCell ref="M20:M21"/>
    <mergeCell ref="C21:C22"/>
    <mergeCell ref="D21:D22"/>
    <mergeCell ref="C24:C28"/>
    <mergeCell ref="C29:C37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1:W74"/>
  <sheetViews>
    <sheetView view="pageBreakPreview" topLeftCell="D1" zoomScale="85" zoomScaleNormal="100" zoomScaleSheetLayoutView="85" workbookViewId="0">
      <selection activeCell="I29" sqref="I29"/>
    </sheetView>
  </sheetViews>
  <sheetFormatPr defaultRowHeight="12.75"/>
  <cols>
    <col min="1" max="2" width="9.140625" style="1"/>
    <col min="3" max="3" width="17.140625" style="1" customWidth="1"/>
    <col min="4" max="4" width="5.5703125" style="1" customWidth="1"/>
    <col min="5" max="5" width="28.85546875" style="1" customWidth="1"/>
    <col min="6" max="6" width="10.7109375" style="1" customWidth="1"/>
    <col min="7" max="7" width="11.7109375" style="1" bestFit="1" customWidth="1"/>
    <col min="8" max="8" width="10.7109375" style="1" customWidth="1"/>
    <col min="9" max="9" width="11.140625" style="1" customWidth="1"/>
    <col min="10" max="10" width="9.42578125" style="1" customWidth="1"/>
    <col min="11" max="11" width="14.28515625" style="1" bestFit="1" customWidth="1"/>
    <col min="12" max="12" width="15.28515625" style="1" customWidth="1"/>
    <col min="13" max="13" width="9.140625" style="1" customWidth="1"/>
    <col min="14" max="14" width="11.140625" style="1" customWidth="1"/>
    <col min="15" max="15" width="9.140625" style="1" customWidth="1"/>
    <col min="16" max="16" width="12.28515625" style="1" customWidth="1"/>
    <col min="17" max="17" width="9.140625" style="1" customWidth="1"/>
    <col min="18" max="18" width="23.140625" style="1" customWidth="1"/>
    <col min="19" max="19" width="13.42578125" style="1" customWidth="1"/>
    <col min="20" max="21" width="9.140625" style="1" customWidth="1"/>
    <col min="22" max="22" width="10.42578125" style="1" bestFit="1" customWidth="1"/>
    <col min="23" max="23" width="10.28515625" style="1" bestFit="1" customWidth="1"/>
    <col min="24" max="258" width="9.140625" style="1"/>
    <col min="259" max="259" width="17.140625" style="1" customWidth="1"/>
    <col min="260" max="260" width="5.5703125" style="1" customWidth="1"/>
    <col min="261" max="261" width="28.85546875" style="1" customWidth="1"/>
    <col min="262" max="262" width="10.7109375" style="1" customWidth="1"/>
    <col min="263" max="263" width="11.7109375" style="1" bestFit="1" customWidth="1"/>
    <col min="264" max="264" width="11.28515625" style="1" customWidth="1"/>
    <col min="265" max="265" width="11.140625" style="1" customWidth="1"/>
    <col min="266" max="266" width="9.42578125" style="1" customWidth="1"/>
    <col min="267" max="267" width="14.28515625" style="1" bestFit="1" customWidth="1"/>
    <col min="268" max="268" width="15.28515625" style="1" customWidth="1"/>
    <col min="269" max="269" width="9.140625" style="1"/>
    <col min="270" max="270" width="13.7109375" style="1" customWidth="1"/>
    <col min="271" max="271" width="9.140625" style="1"/>
    <col min="272" max="272" width="13" style="1" customWidth="1"/>
    <col min="273" max="273" width="9.140625" style="1"/>
    <col min="274" max="274" width="23.140625" style="1" customWidth="1"/>
    <col min="275" max="275" width="13.42578125" style="1" customWidth="1"/>
    <col min="276" max="514" width="9.140625" style="1"/>
    <col min="515" max="515" width="17.140625" style="1" customWidth="1"/>
    <col min="516" max="516" width="5.5703125" style="1" customWidth="1"/>
    <col min="517" max="517" width="28.85546875" style="1" customWidth="1"/>
    <col min="518" max="518" width="10.7109375" style="1" customWidth="1"/>
    <col min="519" max="519" width="11.7109375" style="1" bestFit="1" customWidth="1"/>
    <col min="520" max="520" width="11.28515625" style="1" customWidth="1"/>
    <col min="521" max="521" width="11.140625" style="1" customWidth="1"/>
    <col min="522" max="522" width="9.42578125" style="1" customWidth="1"/>
    <col min="523" max="523" width="14.28515625" style="1" bestFit="1" customWidth="1"/>
    <col min="524" max="524" width="15.28515625" style="1" customWidth="1"/>
    <col min="525" max="525" width="9.140625" style="1"/>
    <col min="526" max="526" width="13.7109375" style="1" customWidth="1"/>
    <col min="527" max="527" width="9.140625" style="1"/>
    <col min="528" max="528" width="13" style="1" customWidth="1"/>
    <col min="529" max="529" width="9.140625" style="1"/>
    <col min="530" max="530" width="23.140625" style="1" customWidth="1"/>
    <col min="531" max="531" width="13.42578125" style="1" customWidth="1"/>
    <col min="532" max="770" width="9.140625" style="1"/>
    <col min="771" max="771" width="17.140625" style="1" customWidth="1"/>
    <col min="772" max="772" width="5.5703125" style="1" customWidth="1"/>
    <col min="773" max="773" width="28.85546875" style="1" customWidth="1"/>
    <col min="774" max="774" width="10.7109375" style="1" customWidth="1"/>
    <col min="775" max="775" width="11.7109375" style="1" bestFit="1" customWidth="1"/>
    <col min="776" max="776" width="11.28515625" style="1" customWidth="1"/>
    <col min="777" max="777" width="11.140625" style="1" customWidth="1"/>
    <col min="778" max="778" width="9.42578125" style="1" customWidth="1"/>
    <col min="779" max="779" width="14.28515625" style="1" bestFit="1" customWidth="1"/>
    <col min="780" max="780" width="15.28515625" style="1" customWidth="1"/>
    <col min="781" max="781" width="9.140625" style="1"/>
    <col min="782" max="782" width="13.7109375" style="1" customWidth="1"/>
    <col min="783" max="783" width="9.140625" style="1"/>
    <col min="784" max="784" width="13" style="1" customWidth="1"/>
    <col min="785" max="785" width="9.140625" style="1"/>
    <col min="786" max="786" width="23.140625" style="1" customWidth="1"/>
    <col min="787" max="787" width="13.42578125" style="1" customWidth="1"/>
    <col min="788" max="1026" width="9.140625" style="1"/>
    <col min="1027" max="1027" width="17.140625" style="1" customWidth="1"/>
    <col min="1028" max="1028" width="5.5703125" style="1" customWidth="1"/>
    <col min="1029" max="1029" width="28.85546875" style="1" customWidth="1"/>
    <col min="1030" max="1030" width="10.7109375" style="1" customWidth="1"/>
    <col min="1031" max="1031" width="11.7109375" style="1" bestFit="1" customWidth="1"/>
    <col min="1032" max="1032" width="11.28515625" style="1" customWidth="1"/>
    <col min="1033" max="1033" width="11.140625" style="1" customWidth="1"/>
    <col min="1034" max="1034" width="9.42578125" style="1" customWidth="1"/>
    <col min="1035" max="1035" width="14.28515625" style="1" bestFit="1" customWidth="1"/>
    <col min="1036" max="1036" width="15.28515625" style="1" customWidth="1"/>
    <col min="1037" max="1037" width="9.140625" style="1"/>
    <col min="1038" max="1038" width="13.7109375" style="1" customWidth="1"/>
    <col min="1039" max="1039" width="9.140625" style="1"/>
    <col min="1040" max="1040" width="13" style="1" customWidth="1"/>
    <col min="1041" max="1041" width="9.140625" style="1"/>
    <col min="1042" max="1042" width="23.140625" style="1" customWidth="1"/>
    <col min="1043" max="1043" width="13.42578125" style="1" customWidth="1"/>
    <col min="1044" max="1282" width="9.140625" style="1"/>
    <col min="1283" max="1283" width="17.140625" style="1" customWidth="1"/>
    <col min="1284" max="1284" width="5.5703125" style="1" customWidth="1"/>
    <col min="1285" max="1285" width="28.85546875" style="1" customWidth="1"/>
    <col min="1286" max="1286" width="10.7109375" style="1" customWidth="1"/>
    <col min="1287" max="1287" width="11.7109375" style="1" bestFit="1" customWidth="1"/>
    <col min="1288" max="1288" width="11.28515625" style="1" customWidth="1"/>
    <col min="1289" max="1289" width="11.140625" style="1" customWidth="1"/>
    <col min="1290" max="1290" width="9.42578125" style="1" customWidth="1"/>
    <col min="1291" max="1291" width="14.28515625" style="1" bestFit="1" customWidth="1"/>
    <col min="1292" max="1292" width="15.28515625" style="1" customWidth="1"/>
    <col min="1293" max="1293" width="9.140625" style="1"/>
    <col min="1294" max="1294" width="13.7109375" style="1" customWidth="1"/>
    <col min="1295" max="1295" width="9.140625" style="1"/>
    <col min="1296" max="1296" width="13" style="1" customWidth="1"/>
    <col min="1297" max="1297" width="9.140625" style="1"/>
    <col min="1298" max="1298" width="23.140625" style="1" customWidth="1"/>
    <col min="1299" max="1299" width="13.42578125" style="1" customWidth="1"/>
    <col min="1300" max="1538" width="9.140625" style="1"/>
    <col min="1539" max="1539" width="17.140625" style="1" customWidth="1"/>
    <col min="1540" max="1540" width="5.5703125" style="1" customWidth="1"/>
    <col min="1541" max="1541" width="28.85546875" style="1" customWidth="1"/>
    <col min="1542" max="1542" width="10.7109375" style="1" customWidth="1"/>
    <col min="1543" max="1543" width="11.7109375" style="1" bestFit="1" customWidth="1"/>
    <col min="1544" max="1544" width="11.28515625" style="1" customWidth="1"/>
    <col min="1545" max="1545" width="11.140625" style="1" customWidth="1"/>
    <col min="1546" max="1546" width="9.42578125" style="1" customWidth="1"/>
    <col min="1547" max="1547" width="14.28515625" style="1" bestFit="1" customWidth="1"/>
    <col min="1548" max="1548" width="15.28515625" style="1" customWidth="1"/>
    <col min="1549" max="1549" width="9.140625" style="1"/>
    <col min="1550" max="1550" width="13.7109375" style="1" customWidth="1"/>
    <col min="1551" max="1551" width="9.140625" style="1"/>
    <col min="1552" max="1552" width="13" style="1" customWidth="1"/>
    <col min="1553" max="1553" width="9.140625" style="1"/>
    <col min="1554" max="1554" width="23.140625" style="1" customWidth="1"/>
    <col min="1555" max="1555" width="13.42578125" style="1" customWidth="1"/>
    <col min="1556" max="1794" width="9.140625" style="1"/>
    <col min="1795" max="1795" width="17.140625" style="1" customWidth="1"/>
    <col min="1796" max="1796" width="5.5703125" style="1" customWidth="1"/>
    <col min="1797" max="1797" width="28.85546875" style="1" customWidth="1"/>
    <col min="1798" max="1798" width="10.7109375" style="1" customWidth="1"/>
    <col min="1799" max="1799" width="11.7109375" style="1" bestFit="1" customWidth="1"/>
    <col min="1800" max="1800" width="11.28515625" style="1" customWidth="1"/>
    <col min="1801" max="1801" width="11.140625" style="1" customWidth="1"/>
    <col min="1802" max="1802" width="9.42578125" style="1" customWidth="1"/>
    <col min="1803" max="1803" width="14.28515625" style="1" bestFit="1" customWidth="1"/>
    <col min="1804" max="1804" width="15.28515625" style="1" customWidth="1"/>
    <col min="1805" max="1805" width="9.140625" style="1"/>
    <col min="1806" max="1806" width="13.7109375" style="1" customWidth="1"/>
    <col min="1807" max="1807" width="9.140625" style="1"/>
    <col min="1808" max="1808" width="13" style="1" customWidth="1"/>
    <col min="1809" max="1809" width="9.140625" style="1"/>
    <col min="1810" max="1810" width="23.140625" style="1" customWidth="1"/>
    <col min="1811" max="1811" width="13.42578125" style="1" customWidth="1"/>
    <col min="1812" max="2050" width="9.140625" style="1"/>
    <col min="2051" max="2051" width="17.140625" style="1" customWidth="1"/>
    <col min="2052" max="2052" width="5.5703125" style="1" customWidth="1"/>
    <col min="2053" max="2053" width="28.85546875" style="1" customWidth="1"/>
    <col min="2054" max="2054" width="10.7109375" style="1" customWidth="1"/>
    <col min="2055" max="2055" width="11.7109375" style="1" bestFit="1" customWidth="1"/>
    <col min="2056" max="2056" width="11.28515625" style="1" customWidth="1"/>
    <col min="2057" max="2057" width="11.140625" style="1" customWidth="1"/>
    <col min="2058" max="2058" width="9.42578125" style="1" customWidth="1"/>
    <col min="2059" max="2059" width="14.28515625" style="1" bestFit="1" customWidth="1"/>
    <col min="2060" max="2060" width="15.28515625" style="1" customWidth="1"/>
    <col min="2061" max="2061" width="9.140625" style="1"/>
    <col min="2062" max="2062" width="13.7109375" style="1" customWidth="1"/>
    <col min="2063" max="2063" width="9.140625" style="1"/>
    <col min="2064" max="2064" width="13" style="1" customWidth="1"/>
    <col min="2065" max="2065" width="9.140625" style="1"/>
    <col min="2066" max="2066" width="23.140625" style="1" customWidth="1"/>
    <col min="2067" max="2067" width="13.42578125" style="1" customWidth="1"/>
    <col min="2068" max="2306" width="9.140625" style="1"/>
    <col min="2307" max="2307" width="17.140625" style="1" customWidth="1"/>
    <col min="2308" max="2308" width="5.5703125" style="1" customWidth="1"/>
    <col min="2309" max="2309" width="28.85546875" style="1" customWidth="1"/>
    <col min="2310" max="2310" width="10.7109375" style="1" customWidth="1"/>
    <col min="2311" max="2311" width="11.7109375" style="1" bestFit="1" customWidth="1"/>
    <col min="2312" max="2312" width="11.28515625" style="1" customWidth="1"/>
    <col min="2313" max="2313" width="11.140625" style="1" customWidth="1"/>
    <col min="2314" max="2314" width="9.42578125" style="1" customWidth="1"/>
    <col min="2315" max="2315" width="14.28515625" style="1" bestFit="1" customWidth="1"/>
    <col min="2316" max="2316" width="15.28515625" style="1" customWidth="1"/>
    <col min="2317" max="2317" width="9.140625" style="1"/>
    <col min="2318" max="2318" width="13.7109375" style="1" customWidth="1"/>
    <col min="2319" max="2319" width="9.140625" style="1"/>
    <col min="2320" max="2320" width="13" style="1" customWidth="1"/>
    <col min="2321" max="2321" width="9.140625" style="1"/>
    <col min="2322" max="2322" width="23.140625" style="1" customWidth="1"/>
    <col min="2323" max="2323" width="13.42578125" style="1" customWidth="1"/>
    <col min="2324" max="2562" width="9.140625" style="1"/>
    <col min="2563" max="2563" width="17.140625" style="1" customWidth="1"/>
    <col min="2564" max="2564" width="5.5703125" style="1" customWidth="1"/>
    <col min="2565" max="2565" width="28.85546875" style="1" customWidth="1"/>
    <col min="2566" max="2566" width="10.7109375" style="1" customWidth="1"/>
    <col min="2567" max="2567" width="11.7109375" style="1" bestFit="1" customWidth="1"/>
    <col min="2568" max="2568" width="11.28515625" style="1" customWidth="1"/>
    <col min="2569" max="2569" width="11.140625" style="1" customWidth="1"/>
    <col min="2570" max="2570" width="9.42578125" style="1" customWidth="1"/>
    <col min="2571" max="2571" width="14.28515625" style="1" bestFit="1" customWidth="1"/>
    <col min="2572" max="2572" width="15.28515625" style="1" customWidth="1"/>
    <col min="2573" max="2573" width="9.140625" style="1"/>
    <col min="2574" max="2574" width="13.7109375" style="1" customWidth="1"/>
    <col min="2575" max="2575" width="9.140625" style="1"/>
    <col min="2576" max="2576" width="13" style="1" customWidth="1"/>
    <col min="2577" max="2577" width="9.140625" style="1"/>
    <col min="2578" max="2578" width="23.140625" style="1" customWidth="1"/>
    <col min="2579" max="2579" width="13.42578125" style="1" customWidth="1"/>
    <col min="2580" max="2818" width="9.140625" style="1"/>
    <col min="2819" max="2819" width="17.140625" style="1" customWidth="1"/>
    <col min="2820" max="2820" width="5.5703125" style="1" customWidth="1"/>
    <col min="2821" max="2821" width="28.85546875" style="1" customWidth="1"/>
    <col min="2822" max="2822" width="10.7109375" style="1" customWidth="1"/>
    <col min="2823" max="2823" width="11.7109375" style="1" bestFit="1" customWidth="1"/>
    <col min="2824" max="2824" width="11.28515625" style="1" customWidth="1"/>
    <col min="2825" max="2825" width="11.140625" style="1" customWidth="1"/>
    <col min="2826" max="2826" width="9.42578125" style="1" customWidth="1"/>
    <col min="2827" max="2827" width="14.28515625" style="1" bestFit="1" customWidth="1"/>
    <col min="2828" max="2828" width="15.28515625" style="1" customWidth="1"/>
    <col min="2829" max="2829" width="9.140625" style="1"/>
    <col min="2830" max="2830" width="13.7109375" style="1" customWidth="1"/>
    <col min="2831" max="2831" width="9.140625" style="1"/>
    <col min="2832" max="2832" width="13" style="1" customWidth="1"/>
    <col min="2833" max="2833" width="9.140625" style="1"/>
    <col min="2834" max="2834" width="23.140625" style="1" customWidth="1"/>
    <col min="2835" max="2835" width="13.42578125" style="1" customWidth="1"/>
    <col min="2836" max="3074" width="9.140625" style="1"/>
    <col min="3075" max="3075" width="17.140625" style="1" customWidth="1"/>
    <col min="3076" max="3076" width="5.5703125" style="1" customWidth="1"/>
    <col min="3077" max="3077" width="28.85546875" style="1" customWidth="1"/>
    <col min="3078" max="3078" width="10.7109375" style="1" customWidth="1"/>
    <col min="3079" max="3079" width="11.7109375" style="1" bestFit="1" customWidth="1"/>
    <col min="3080" max="3080" width="11.28515625" style="1" customWidth="1"/>
    <col min="3081" max="3081" width="11.140625" style="1" customWidth="1"/>
    <col min="3082" max="3082" width="9.42578125" style="1" customWidth="1"/>
    <col min="3083" max="3083" width="14.28515625" style="1" bestFit="1" customWidth="1"/>
    <col min="3084" max="3084" width="15.28515625" style="1" customWidth="1"/>
    <col min="3085" max="3085" width="9.140625" style="1"/>
    <col min="3086" max="3086" width="13.7109375" style="1" customWidth="1"/>
    <col min="3087" max="3087" width="9.140625" style="1"/>
    <col min="3088" max="3088" width="13" style="1" customWidth="1"/>
    <col min="3089" max="3089" width="9.140625" style="1"/>
    <col min="3090" max="3090" width="23.140625" style="1" customWidth="1"/>
    <col min="3091" max="3091" width="13.42578125" style="1" customWidth="1"/>
    <col min="3092" max="3330" width="9.140625" style="1"/>
    <col min="3331" max="3331" width="17.140625" style="1" customWidth="1"/>
    <col min="3332" max="3332" width="5.5703125" style="1" customWidth="1"/>
    <col min="3333" max="3333" width="28.85546875" style="1" customWidth="1"/>
    <col min="3334" max="3334" width="10.7109375" style="1" customWidth="1"/>
    <col min="3335" max="3335" width="11.7109375" style="1" bestFit="1" customWidth="1"/>
    <col min="3336" max="3336" width="11.28515625" style="1" customWidth="1"/>
    <col min="3337" max="3337" width="11.140625" style="1" customWidth="1"/>
    <col min="3338" max="3338" width="9.42578125" style="1" customWidth="1"/>
    <col min="3339" max="3339" width="14.28515625" style="1" bestFit="1" customWidth="1"/>
    <col min="3340" max="3340" width="15.28515625" style="1" customWidth="1"/>
    <col min="3341" max="3341" width="9.140625" style="1"/>
    <col min="3342" max="3342" width="13.7109375" style="1" customWidth="1"/>
    <col min="3343" max="3343" width="9.140625" style="1"/>
    <col min="3344" max="3344" width="13" style="1" customWidth="1"/>
    <col min="3345" max="3345" width="9.140625" style="1"/>
    <col min="3346" max="3346" width="23.140625" style="1" customWidth="1"/>
    <col min="3347" max="3347" width="13.42578125" style="1" customWidth="1"/>
    <col min="3348" max="3586" width="9.140625" style="1"/>
    <col min="3587" max="3587" width="17.140625" style="1" customWidth="1"/>
    <col min="3588" max="3588" width="5.5703125" style="1" customWidth="1"/>
    <col min="3589" max="3589" width="28.85546875" style="1" customWidth="1"/>
    <col min="3590" max="3590" width="10.7109375" style="1" customWidth="1"/>
    <col min="3591" max="3591" width="11.7109375" style="1" bestFit="1" customWidth="1"/>
    <col min="3592" max="3592" width="11.28515625" style="1" customWidth="1"/>
    <col min="3593" max="3593" width="11.140625" style="1" customWidth="1"/>
    <col min="3594" max="3594" width="9.42578125" style="1" customWidth="1"/>
    <col min="3595" max="3595" width="14.28515625" style="1" bestFit="1" customWidth="1"/>
    <col min="3596" max="3596" width="15.28515625" style="1" customWidth="1"/>
    <col min="3597" max="3597" width="9.140625" style="1"/>
    <col min="3598" max="3598" width="13.7109375" style="1" customWidth="1"/>
    <col min="3599" max="3599" width="9.140625" style="1"/>
    <col min="3600" max="3600" width="13" style="1" customWidth="1"/>
    <col min="3601" max="3601" width="9.140625" style="1"/>
    <col min="3602" max="3602" width="23.140625" style="1" customWidth="1"/>
    <col min="3603" max="3603" width="13.42578125" style="1" customWidth="1"/>
    <col min="3604" max="3842" width="9.140625" style="1"/>
    <col min="3843" max="3843" width="17.140625" style="1" customWidth="1"/>
    <col min="3844" max="3844" width="5.5703125" style="1" customWidth="1"/>
    <col min="3845" max="3845" width="28.85546875" style="1" customWidth="1"/>
    <col min="3846" max="3846" width="10.7109375" style="1" customWidth="1"/>
    <col min="3847" max="3847" width="11.7109375" style="1" bestFit="1" customWidth="1"/>
    <col min="3848" max="3848" width="11.28515625" style="1" customWidth="1"/>
    <col min="3849" max="3849" width="11.140625" style="1" customWidth="1"/>
    <col min="3850" max="3850" width="9.42578125" style="1" customWidth="1"/>
    <col min="3851" max="3851" width="14.28515625" style="1" bestFit="1" customWidth="1"/>
    <col min="3852" max="3852" width="15.28515625" style="1" customWidth="1"/>
    <col min="3853" max="3853" width="9.140625" style="1"/>
    <col min="3854" max="3854" width="13.7109375" style="1" customWidth="1"/>
    <col min="3855" max="3855" width="9.140625" style="1"/>
    <col min="3856" max="3856" width="13" style="1" customWidth="1"/>
    <col min="3857" max="3857" width="9.140625" style="1"/>
    <col min="3858" max="3858" width="23.140625" style="1" customWidth="1"/>
    <col min="3859" max="3859" width="13.42578125" style="1" customWidth="1"/>
    <col min="3860" max="4098" width="9.140625" style="1"/>
    <col min="4099" max="4099" width="17.140625" style="1" customWidth="1"/>
    <col min="4100" max="4100" width="5.5703125" style="1" customWidth="1"/>
    <col min="4101" max="4101" width="28.85546875" style="1" customWidth="1"/>
    <col min="4102" max="4102" width="10.7109375" style="1" customWidth="1"/>
    <col min="4103" max="4103" width="11.7109375" style="1" bestFit="1" customWidth="1"/>
    <col min="4104" max="4104" width="11.28515625" style="1" customWidth="1"/>
    <col min="4105" max="4105" width="11.140625" style="1" customWidth="1"/>
    <col min="4106" max="4106" width="9.42578125" style="1" customWidth="1"/>
    <col min="4107" max="4107" width="14.28515625" style="1" bestFit="1" customWidth="1"/>
    <col min="4108" max="4108" width="15.28515625" style="1" customWidth="1"/>
    <col min="4109" max="4109" width="9.140625" style="1"/>
    <col min="4110" max="4110" width="13.7109375" style="1" customWidth="1"/>
    <col min="4111" max="4111" width="9.140625" style="1"/>
    <col min="4112" max="4112" width="13" style="1" customWidth="1"/>
    <col min="4113" max="4113" width="9.140625" style="1"/>
    <col min="4114" max="4114" width="23.140625" style="1" customWidth="1"/>
    <col min="4115" max="4115" width="13.42578125" style="1" customWidth="1"/>
    <col min="4116" max="4354" width="9.140625" style="1"/>
    <col min="4355" max="4355" width="17.140625" style="1" customWidth="1"/>
    <col min="4356" max="4356" width="5.5703125" style="1" customWidth="1"/>
    <col min="4357" max="4357" width="28.85546875" style="1" customWidth="1"/>
    <col min="4358" max="4358" width="10.7109375" style="1" customWidth="1"/>
    <col min="4359" max="4359" width="11.7109375" style="1" bestFit="1" customWidth="1"/>
    <col min="4360" max="4360" width="11.28515625" style="1" customWidth="1"/>
    <col min="4361" max="4361" width="11.140625" style="1" customWidth="1"/>
    <col min="4362" max="4362" width="9.42578125" style="1" customWidth="1"/>
    <col min="4363" max="4363" width="14.28515625" style="1" bestFit="1" customWidth="1"/>
    <col min="4364" max="4364" width="15.28515625" style="1" customWidth="1"/>
    <col min="4365" max="4365" width="9.140625" style="1"/>
    <col min="4366" max="4366" width="13.7109375" style="1" customWidth="1"/>
    <col min="4367" max="4367" width="9.140625" style="1"/>
    <col min="4368" max="4368" width="13" style="1" customWidth="1"/>
    <col min="4369" max="4369" width="9.140625" style="1"/>
    <col min="4370" max="4370" width="23.140625" style="1" customWidth="1"/>
    <col min="4371" max="4371" width="13.42578125" style="1" customWidth="1"/>
    <col min="4372" max="4610" width="9.140625" style="1"/>
    <col min="4611" max="4611" width="17.140625" style="1" customWidth="1"/>
    <col min="4612" max="4612" width="5.5703125" style="1" customWidth="1"/>
    <col min="4613" max="4613" width="28.85546875" style="1" customWidth="1"/>
    <col min="4614" max="4614" width="10.7109375" style="1" customWidth="1"/>
    <col min="4615" max="4615" width="11.7109375" style="1" bestFit="1" customWidth="1"/>
    <col min="4616" max="4616" width="11.28515625" style="1" customWidth="1"/>
    <col min="4617" max="4617" width="11.140625" style="1" customWidth="1"/>
    <col min="4618" max="4618" width="9.42578125" style="1" customWidth="1"/>
    <col min="4619" max="4619" width="14.28515625" style="1" bestFit="1" customWidth="1"/>
    <col min="4620" max="4620" width="15.28515625" style="1" customWidth="1"/>
    <col min="4621" max="4621" width="9.140625" style="1"/>
    <col min="4622" max="4622" width="13.7109375" style="1" customWidth="1"/>
    <col min="4623" max="4623" width="9.140625" style="1"/>
    <col min="4624" max="4624" width="13" style="1" customWidth="1"/>
    <col min="4625" max="4625" width="9.140625" style="1"/>
    <col min="4626" max="4626" width="23.140625" style="1" customWidth="1"/>
    <col min="4627" max="4627" width="13.42578125" style="1" customWidth="1"/>
    <col min="4628" max="4866" width="9.140625" style="1"/>
    <col min="4867" max="4867" width="17.140625" style="1" customWidth="1"/>
    <col min="4868" max="4868" width="5.5703125" style="1" customWidth="1"/>
    <col min="4869" max="4869" width="28.85546875" style="1" customWidth="1"/>
    <col min="4870" max="4870" width="10.7109375" style="1" customWidth="1"/>
    <col min="4871" max="4871" width="11.7109375" style="1" bestFit="1" customWidth="1"/>
    <col min="4872" max="4872" width="11.28515625" style="1" customWidth="1"/>
    <col min="4873" max="4873" width="11.140625" style="1" customWidth="1"/>
    <col min="4874" max="4874" width="9.42578125" style="1" customWidth="1"/>
    <col min="4875" max="4875" width="14.28515625" style="1" bestFit="1" customWidth="1"/>
    <col min="4876" max="4876" width="15.28515625" style="1" customWidth="1"/>
    <col min="4877" max="4877" width="9.140625" style="1"/>
    <col min="4878" max="4878" width="13.7109375" style="1" customWidth="1"/>
    <col min="4879" max="4879" width="9.140625" style="1"/>
    <col min="4880" max="4880" width="13" style="1" customWidth="1"/>
    <col min="4881" max="4881" width="9.140625" style="1"/>
    <col min="4882" max="4882" width="23.140625" style="1" customWidth="1"/>
    <col min="4883" max="4883" width="13.42578125" style="1" customWidth="1"/>
    <col min="4884" max="5122" width="9.140625" style="1"/>
    <col min="5123" max="5123" width="17.140625" style="1" customWidth="1"/>
    <col min="5124" max="5124" width="5.5703125" style="1" customWidth="1"/>
    <col min="5125" max="5125" width="28.85546875" style="1" customWidth="1"/>
    <col min="5126" max="5126" width="10.7109375" style="1" customWidth="1"/>
    <col min="5127" max="5127" width="11.7109375" style="1" bestFit="1" customWidth="1"/>
    <col min="5128" max="5128" width="11.28515625" style="1" customWidth="1"/>
    <col min="5129" max="5129" width="11.140625" style="1" customWidth="1"/>
    <col min="5130" max="5130" width="9.42578125" style="1" customWidth="1"/>
    <col min="5131" max="5131" width="14.28515625" style="1" bestFit="1" customWidth="1"/>
    <col min="5132" max="5132" width="15.28515625" style="1" customWidth="1"/>
    <col min="5133" max="5133" width="9.140625" style="1"/>
    <col min="5134" max="5134" width="13.7109375" style="1" customWidth="1"/>
    <col min="5135" max="5135" width="9.140625" style="1"/>
    <col min="5136" max="5136" width="13" style="1" customWidth="1"/>
    <col min="5137" max="5137" width="9.140625" style="1"/>
    <col min="5138" max="5138" width="23.140625" style="1" customWidth="1"/>
    <col min="5139" max="5139" width="13.42578125" style="1" customWidth="1"/>
    <col min="5140" max="5378" width="9.140625" style="1"/>
    <col min="5379" max="5379" width="17.140625" style="1" customWidth="1"/>
    <col min="5380" max="5380" width="5.5703125" style="1" customWidth="1"/>
    <col min="5381" max="5381" width="28.85546875" style="1" customWidth="1"/>
    <col min="5382" max="5382" width="10.7109375" style="1" customWidth="1"/>
    <col min="5383" max="5383" width="11.7109375" style="1" bestFit="1" customWidth="1"/>
    <col min="5384" max="5384" width="11.28515625" style="1" customWidth="1"/>
    <col min="5385" max="5385" width="11.140625" style="1" customWidth="1"/>
    <col min="5386" max="5386" width="9.42578125" style="1" customWidth="1"/>
    <col min="5387" max="5387" width="14.28515625" style="1" bestFit="1" customWidth="1"/>
    <col min="5388" max="5388" width="15.28515625" style="1" customWidth="1"/>
    <col min="5389" max="5389" width="9.140625" style="1"/>
    <col min="5390" max="5390" width="13.7109375" style="1" customWidth="1"/>
    <col min="5391" max="5391" width="9.140625" style="1"/>
    <col min="5392" max="5392" width="13" style="1" customWidth="1"/>
    <col min="5393" max="5393" width="9.140625" style="1"/>
    <col min="5394" max="5394" width="23.140625" style="1" customWidth="1"/>
    <col min="5395" max="5395" width="13.42578125" style="1" customWidth="1"/>
    <col min="5396" max="5634" width="9.140625" style="1"/>
    <col min="5635" max="5635" width="17.140625" style="1" customWidth="1"/>
    <col min="5636" max="5636" width="5.5703125" style="1" customWidth="1"/>
    <col min="5637" max="5637" width="28.85546875" style="1" customWidth="1"/>
    <col min="5638" max="5638" width="10.7109375" style="1" customWidth="1"/>
    <col min="5639" max="5639" width="11.7109375" style="1" bestFit="1" customWidth="1"/>
    <col min="5640" max="5640" width="11.28515625" style="1" customWidth="1"/>
    <col min="5641" max="5641" width="11.140625" style="1" customWidth="1"/>
    <col min="5642" max="5642" width="9.42578125" style="1" customWidth="1"/>
    <col min="5643" max="5643" width="14.28515625" style="1" bestFit="1" customWidth="1"/>
    <col min="5644" max="5644" width="15.28515625" style="1" customWidth="1"/>
    <col min="5645" max="5645" width="9.140625" style="1"/>
    <col min="5646" max="5646" width="13.7109375" style="1" customWidth="1"/>
    <col min="5647" max="5647" width="9.140625" style="1"/>
    <col min="5648" max="5648" width="13" style="1" customWidth="1"/>
    <col min="5649" max="5649" width="9.140625" style="1"/>
    <col min="5650" max="5650" width="23.140625" style="1" customWidth="1"/>
    <col min="5651" max="5651" width="13.42578125" style="1" customWidth="1"/>
    <col min="5652" max="5890" width="9.140625" style="1"/>
    <col min="5891" max="5891" width="17.140625" style="1" customWidth="1"/>
    <col min="5892" max="5892" width="5.5703125" style="1" customWidth="1"/>
    <col min="5893" max="5893" width="28.85546875" style="1" customWidth="1"/>
    <col min="5894" max="5894" width="10.7109375" style="1" customWidth="1"/>
    <col min="5895" max="5895" width="11.7109375" style="1" bestFit="1" customWidth="1"/>
    <col min="5896" max="5896" width="11.28515625" style="1" customWidth="1"/>
    <col min="5897" max="5897" width="11.140625" style="1" customWidth="1"/>
    <col min="5898" max="5898" width="9.42578125" style="1" customWidth="1"/>
    <col min="5899" max="5899" width="14.28515625" style="1" bestFit="1" customWidth="1"/>
    <col min="5900" max="5900" width="15.28515625" style="1" customWidth="1"/>
    <col min="5901" max="5901" width="9.140625" style="1"/>
    <col min="5902" max="5902" width="13.7109375" style="1" customWidth="1"/>
    <col min="5903" max="5903" width="9.140625" style="1"/>
    <col min="5904" max="5904" width="13" style="1" customWidth="1"/>
    <col min="5905" max="5905" width="9.140625" style="1"/>
    <col min="5906" max="5906" width="23.140625" style="1" customWidth="1"/>
    <col min="5907" max="5907" width="13.42578125" style="1" customWidth="1"/>
    <col min="5908" max="6146" width="9.140625" style="1"/>
    <col min="6147" max="6147" width="17.140625" style="1" customWidth="1"/>
    <col min="6148" max="6148" width="5.5703125" style="1" customWidth="1"/>
    <col min="6149" max="6149" width="28.85546875" style="1" customWidth="1"/>
    <col min="6150" max="6150" width="10.7109375" style="1" customWidth="1"/>
    <col min="6151" max="6151" width="11.7109375" style="1" bestFit="1" customWidth="1"/>
    <col min="6152" max="6152" width="11.28515625" style="1" customWidth="1"/>
    <col min="6153" max="6153" width="11.140625" style="1" customWidth="1"/>
    <col min="6154" max="6154" width="9.42578125" style="1" customWidth="1"/>
    <col min="6155" max="6155" width="14.28515625" style="1" bestFit="1" customWidth="1"/>
    <col min="6156" max="6156" width="15.28515625" style="1" customWidth="1"/>
    <col min="6157" max="6157" width="9.140625" style="1"/>
    <col min="6158" max="6158" width="13.7109375" style="1" customWidth="1"/>
    <col min="6159" max="6159" width="9.140625" style="1"/>
    <col min="6160" max="6160" width="13" style="1" customWidth="1"/>
    <col min="6161" max="6161" width="9.140625" style="1"/>
    <col min="6162" max="6162" width="23.140625" style="1" customWidth="1"/>
    <col min="6163" max="6163" width="13.42578125" style="1" customWidth="1"/>
    <col min="6164" max="6402" width="9.140625" style="1"/>
    <col min="6403" max="6403" width="17.140625" style="1" customWidth="1"/>
    <col min="6404" max="6404" width="5.5703125" style="1" customWidth="1"/>
    <col min="6405" max="6405" width="28.85546875" style="1" customWidth="1"/>
    <col min="6406" max="6406" width="10.7109375" style="1" customWidth="1"/>
    <col min="6407" max="6407" width="11.7109375" style="1" bestFit="1" customWidth="1"/>
    <col min="6408" max="6408" width="11.28515625" style="1" customWidth="1"/>
    <col min="6409" max="6409" width="11.140625" style="1" customWidth="1"/>
    <col min="6410" max="6410" width="9.42578125" style="1" customWidth="1"/>
    <col min="6411" max="6411" width="14.28515625" style="1" bestFit="1" customWidth="1"/>
    <col min="6412" max="6412" width="15.28515625" style="1" customWidth="1"/>
    <col min="6413" max="6413" width="9.140625" style="1"/>
    <col min="6414" max="6414" width="13.7109375" style="1" customWidth="1"/>
    <col min="6415" max="6415" width="9.140625" style="1"/>
    <col min="6416" max="6416" width="13" style="1" customWidth="1"/>
    <col min="6417" max="6417" width="9.140625" style="1"/>
    <col min="6418" max="6418" width="23.140625" style="1" customWidth="1"/>
    <col min="6419" max="6419" width="13.42578125" style="1" customWidth="1"/>
    <col min="6420" max="6658" width="9.140625" style="1"/>
    <col min="6659" max="6659" width="17.140625" style="1" customWidth="1"/>
    <col min="6660" max="6660" width="5.5703125" style="1" customWidth="1"/>
    <col min="6661" max="6661" width="28.85546875" style="1" customWidth="1"/>
    <col min="6662" max="6662" width="10.7109375" style="1" customWidth="1"/>
    <col min="6663" max="6663" width="11.7109375" style="1" bestFit="1" customWidth="1"/>
    <col min="6664" max="6664" width="11.28515625" style="1" customWidth="1"/>
    <col min="6665" max="6665" width="11.140625" style="1" customWidth="1"/>
    <col min="6666" max="6666" width="9.42578125" style="1" customWidth="1"/>
    <col min="6667" max="6667" width="14.28515625" style="1" bestFit="1" customWidth="1"/>
    <col min="6668" max="6668" width="15.28515625" style="1" customWidth="1"/>
    <col min="6669" max="6669" width="9.140625" style="1"/>
    <col min="6670" max="6670" width="13.7109375" style="1" customWidth="1"/>
    <col min="6671" max="6671" width="9.140625" style="1"/>
    <col min="6672" max="6672" width="13" style="1" customWidth="1"/>
    <col min="6673" max="6673" width="9.140625" style="1"/>
    <col min="6674" max="6674" width="23.140625" style="1" customWidth="1"/>
    <col min="6675" max="6675" width="13.42578125" style="1" customWidth="1"/>
    <col min="6676" max="6914" width="9.140625" style="1"/>
    <col min="6915" max="6915" width="17.140625" style="1" customWidth="1"/>
    <col min="6916" max="6916" width="5.5703125" style="1" customWidth="1"/>
    <col min="6917" max="6917" width="28.85546875" style="1" customWidth="1"/>
    <col min="6918" max="6918" width="10.7109375" style="1" customWidth="1"/>
    <col min="6919" max="6919" width="11.7109375" style="1" bestFit="1" customWidth="1"/>
    <col min="6920" max="6920" width="11.28515625" style="1" customWidth="1"/>
    <col min="6921" max="6921" width="11.140625" style="1" customWidth="1"/>
    <col min="6922" max="6922" width="9.42578125" style="1" customWidth="1"/>
    <col min="6923" max="6923" width="14.28515625" style="1" bestFit="1" customWidth="1"/>
    <col min="6924" max="6924" width="15.28515625" style="1" customWidth="1"/>
    <col min="6925" max="6925" width="9.140625" style="1"/>
    <col min="6926" max="6926" width="13.7109375" style="1" customWidth="1"/>
    <col min="6927" max="6927" width="9.140625" style="1"/>
    <col min="6928" max="6928" width="13" style="1" customWidth="1"/>
    <col min="6929" max="6929" width="9.140625" style="1"/>
    <col min="6930" max="6930" width="23.140625" style="1" customWidth="1"/>
    <col min="6931" max="6931" width="13.42578125" style="1" customWidth="1"/>
    <col min="6932" max="7170" width="9.140625" style="1"/>
    <col min="7171" max="7171" width="17.140625" style="1" customWidth="1"/>
    <col min="7172" max="7172" width="5.5703125" style="1" customWidth="1"/>
    <col min="7173" max="7173" width="28.85546875" style="1" customWidth="1"/>
    <col min="7174" max="7174" width="10.7109375" style="1" customWidth="1"/>
    <col min="7175" max="7175" width="11.7109375" style="1" bestFit="1" customWidth="1"/>
    <col min="7176" max="7176" width="11.28515625" style="1" customWidth="1"/>
    <col min="7177" max="7177" width="11.140625" style="1" customWidth="1"/>
    <col min="7178" max="7178" width="9.42578125" style="1" customWidth="1"/>
    <col min="7179" max="7179" width="14.28515625" style="1" bestFit="1" customWidth="1"/>
    <col min="7180" max="7180" width="15.28515625" style="1" customWidth="1"/>
    <col min="7181" max="7181" width="9.140625" style="1"/>
    <col min="7182" max="7182" width="13.7109375" style="1" customWidth="1"/>
    <col min="7183" max="7183" width="9.140625" style="1"/>
    <col min="7184" max="7184" width="13" style="1" customWidth="1"/>
    <col min="7185" max="7185" width="9.140625" style="1"/>
    <col min="7186" max="7186" width="23.140625" style="1" customWidth="1"/>
    <col min="7187" max="7187" width="13.42578125" style="1" customWidth="1"/>
    <col min="7188" max="7426" width="9.140625" style="1"/>
    <col min="7427" max="7427" width="17.140625" style="1" customWidth="1"/>
    <col min="7428" max="7428" width="5.5703125" style="1" customWidth="1"/>
    <col min="7429" max="7429" width="28.85546875" style="1" customWidth="1"/>
    <col min="7430" max="7430" width="10.7109375" style="1" customWidth="1"/>
    <col min="7431" max="7431" width="11.7109375" style="1" bestFit="1" customWidth="1"/>
    <col min="7432" max="7432" width="11.28515625" style="1" customWidth="1"/>
    <col min="7433" max="7433" width="11.140625" style="1" customWidth="1"/>
    <col min="7434" max="7434" width="9.42578125" style="1" customWidth="1"/>
    <col min="7435" max="7435" width="14.28515625" style="1" bestFit="1" customWidth="1"/>
    <col min="7436" max="7436" width="15.28515625" style="1" customWidth="1"/>
    <col min="7437" max="7437" width="9.140625" style="1"/>
    <col min="7438" max="7438" width="13.7109375" style="1" customWidth="1"/>
    <col min="7439" max="7439" width="9.140625" style="1"/>
    <col min="7440" max="7440" width="13" style="1" customWidth="1"/>
    <col min="7441" max="7441" width="9.140625" style="1"/>
    <col min="7442" max="7442" width="23.140625" style="1" customWidth="1"/>
    <col min="7443" max="7443" width="13.42578125" style="1" customWidth="1"/>
    <col min="7444" max="7682" width="9.140625" style="1"/>
    <col min="7683" max="7683" width="17.140625" style="1" customWidth="1"/>
    <col min="7684" max="7684" width="5.5703125" style="1" customWidth="1"/>
    <col min="7685" max="7685" width="28.85546875" style="1" customWidth="1"/>
    <col min="7686" max="7686" width="10.7109375" style="1" customWidth="1"/>
    <col min="7687" max="7687" width="11.7109375" style="1" bestFit="1" customWidth="1"/>
    <col min="7688" max="7688" width="11.28515625" style="1" customWidth="1"/>
    <col min="7689" max="7689" width="11.140625" style="1" customWidth="1"/>
    <col min="7690" max="7690" width="9.42578125" style="1" customWidth="1"/>
    <col min="7691" max="7691" width="14.28515625" style="1" bestFit="1" customWidth="1"/>
    <col min="7692" max="7692" width="15.28515625" style="1" customWidth="1"/>
    <col min="7693" max="7693" width="9.140625" style="1"/>
    <col min="7694" max="7694" width="13.7109375" style="1" customWidth="1"/>
    <col min="7695" max="7695" width="9.140625" style="1"/>
    <col min="7696" max="7696" width="13" style="1" customWidth="1"/>
    <col min="7697" max="7697" width="9.140625" style="1"/>
    <col min="7698" max="7698" width="23.140625" style="1" customWidth="1"/>
    <col min="7699" max="7699" width="13.42578125" style="1" customWidth="1"/>
    <col min="7700" max="7938" width="9.140625" style="1"/>
    <col min="7939" max="7939" width="17.140625" style="1" customWidth="1"/>
    <col min="7940" max="7940" width="5.5703125" style="1" customWidth="1"/>
    <col min="7941" max="7941" width="28.85546875" style="1" customWidth="1"/>
    <col min="7942" max="7942" width="10.7109375" style="1" customWidth="1"/>
    <col min="7943" max="7943" width="11.7109375" style="1" bestFit="1" customWidth="1"/>
    <col min="7944" max="7944" width="11.28515625" style="1" customWidth="1"/>
    <col min="7945" max="7945" width="11.140625" style="1" customWidth="1"/>
    <col min="7946" max="7946" width="9.42578125" style="1" customWidth="1"/>
    <col min="7947" max="7947" width="14.28515625" style="1" bestFit="1" customWidth="1"/>
    <col min="7948" max="7948" width="15.28515625" style="1" customWidth="1"/>
    <col min="7949" max="7949" width="9.140625" style="1"/>
    <col min="7950" max="7950" width="13.7109375" style="1" customWidth="1"/>
    <col min="7951" max="7951" width="9.140625" style="1"/>
    <col min="7952" max="7952" width="13" style="1" customWidth="1"/>
    <col min="7953" max="7953" width="9.140625" style="1"/>
    <col min="7954" max="7954" width="23.140625" style="1" customWidth="1"/>
    <col min="7955" max="7955" width="13.42578125" style="1" customWidth="1"/>
    <col min="7956" max="8194" width="9.140625" style="1"/>
    <col min="8195" max="8195" width="17.140625" style="1" customWidth="1"/>
    <col min="8196" max="8196" width="5.5703125" style="1" customWidth="1"/>
    <col min="8197" max="8197" width="28.85546875" style="1" customWidth="1"/>
    <col min="8198" max="8198" width="10.7109375" style="1" customWidth="1"/>
    <col min="8199" max="8199" width="11.7109375" style="1" bestFit="1" customWidth="1"/>
    <col min="8200" max="8200" width="11.28515625" style="1" customWidth="1"/>
    <col min="8201" max="8201" width="11.140625" style="1" customWidth="1"/>
    <col min="8202" max="8202" width="9.42578125" style="1" customWidth="1"/>
    <col min="8203" max="8203" width="14.28515625" style="1" bestFit="1" customWidth="1"/>
    <col min="8204" max="8204" width="15.28515625" style="1" customWidth="1"/>
    <col min="8205" max="8205" width="9.140625" style="1"/>
    <col min="8206" max="8206" width="13.7109375" style="1" customWidth="1"/>
    <col min="8207" max="8207" width="9.140625" style="1"/>
    <col min="8208" max="8208" width="13" style="1" customWidth="1"/>
    <col min="8209" max="8209" width="9.140625" style="1"/>
    <col min="8210" max="8210" width="23.140625" style="1" customWidth="1"/>
    <col min="8211" max="8211" width="13.42578125" style="1" customWidth="1"/>
    <col min="8212" max="8450" width="9.140625" style="1"/>
    <col min="8451" max="8451" width="17.140625" style="1" customWidth="1"/>
    <col min="8452" max="8452" width="5.5703125" style="1" customWidth="1"/>
    <col min="8453" max="8453" width="28.85546875" style="1" customWidth="1"/>
    <col min="8454" max="8454" width="10.7109375" style="1" customWidth="1"/>
    <col min="8455" max="8455" width="11.7109375" style="1" bestFit="1" customWidth="1"/>
    <col min="8456" max="8456" width="11.28515625" style="1" customWidth="1"/>
    <col min="8457" max="8457" width="11.140625" style="1" customWidth="1"/>
    <col min="8458" max="8458" width="9.42578125" style="1" customWidth="1"/>
    <col min="8459" max="8459" width="14.28515625" style="1" bestFit="1" customWidth="1"/>
    <col min="8460" max="8460" width="15.28515625" style="1" customWidth="1"/>
    <col min="8461" max="8461" width="9.140625" style="1"/>
    <col min="8462" max="8462" width="13.7109375" style="1" customWidth="1"/>
    <col min="8463" max="8463" width="9.140625" style="1"/>
    <col min="8464" max="8464" width="13" style="1" customWidth="1"/>
    <col min="8465" max="8465" width="9.140625" style="1"/>
    <col min="8466" max="8466" width="23.140625" style="1" customWidth="1"/>
    <col min="8467" max="8467" width="13.42578125" style="1" customWidth="1"/>
    <col min="8468" max="8706" width="9.140625" style="1"/>
    <col min="8707" max="8707" width="17.140625" style="1" customWidth="1"/>
    <col min="8708" max="8708" width="5.5703125" style="1" customWidth="1"/>
    <col min="8709" max="8709" width="28.85546875" style="1" customWidth="1"/>
    <col min="8710" max="8710" width="10.7109375" style="1" customWidth="1"/>
    <col min="8711" max="8711" width="11.7109375" style="1" bestFit="1" customWidth="1"/>
    <col min="8712" max="8712" width="11.28515625" style="1" customWidth="1"/>
    <col min="8713" max="8713" width="11.140625" style="1" customWidth="1"/>
    <col min="8714" max="8714" width="9.42578125" style="1" customWidth="1"/>
    <col min="8715" max="8715" width="14.28515625" style="1" bestFit="1" customWidth="1"/>
    <col min="8716" max="8716" width="15.28515625" style="1" customWidth="1"/>
    <col min="8717" max="8717" width="9.140625" style="1"/>
    <col min="8718" max="8718" width="13.7109375" style="1" customWidth="1"/>
    <col min="8719" max="8719" width="9.140625" style="1"/>
    <col min="8720" max="8720" width="13" style="1" customWidth="1"/>
    <col min="8721" max="8721" width="9.140625" style="1"/>
    <col min="8722" max="8722" width="23.140625" style="1" customWidth="1"/>
    <col min="8723" max="8723" width="13.42578125" style="1" customWidth="1"/>
    <col min="8724" max="8962" width="9.140625" style="1"/>
    <col min="8963" max="8963" width="17.140625" style="1" customWidth="1"/>
    <col min="8964" max="8964" width="5.5703125" style="1" customWidth="1"/>
    <col min="8965" max="8965" width="28.85546875" style="1" customWidth="1"/>
    <col min="8966" max="8966" width="10.7109375" style="1" customWidth="1"/>
    <col min="8967" max="8967" width="11.7109375" style="1" bestFit="1" customWidth="1"/>
    <col min="8968" max="8968" width="11.28515625" style="1" customWidth="1"/>
    <col min="8969" max="8969" width="11.140625" style="1" customWidth="1"/>
    <col min="8970" max="8970" width="9.42578125" style="1" customWidth="1"/>
    <col min="8971" max="8971" width="14.28515625" style="1" bestFit="1" customWidth="1"/>
    <col min="8972" max="8972" width="15.28515625" style="1" customWidth="1"/>
    <col min="8973" max="8973" width="9.140625" style="1"/>
    <col min="8974" max="8974" width="13.7109375" style="1" customWidth="1"/>
    <col min="8975" max="8975" width="9.140625" style="1"/>
    <col min="8976" max="8976" width="13" style="1" customWidth="1"/>
    <col min="8977" max="8977" width="9.140625" style="1"/>
    <col min="8978" max="8978" width="23.140625" style="1" customWidth="1"/>
    <col min="8979" max="8979" width="13.42578125" style="1" customWidth="1"/>
    <col min="8980" max="9218" width="9.140625" style="1"/>
    <col min="9219" max="9219" width="17.140625" style="1" customWidth="1"/>
    <col min="9220" max="9220" width="5.5703125" style="1" customWidth="1"/>
    <col min="9221" max="9221" width="28.85546875" style="1" customWidth="1"/>
    <col min="9222" max="9222" width="10.7109375" style="1" customWidth="1"/>
    <col min="9223" max="9223" width="11.7109375" style="1" bestFit="1" customWidth="1"/>
    <col min="9224" max="9224" width="11.28515625" style="1" customWidth="1"/>
    <col min="9225" max="9225" width="11.140625" style="1" customWidth="1"/>
    <col min="9226" max="9226" width="9.42578125" style="1" customWidth="1"/>
    <col min="9227" max="9227" width="14.28515625" style="1" bestFit="1" customWidth="1"/>
    <col min="9228" max="9228" width="15.28515625" style="1" customWidth="1"/>
    <col min="9229" max="9229" width="9.140625" style="1"/>
    <col min="9230" max="9230" width="13.7109375" style="1" customWidth="1"/>
    <col min="9231" max="9231" width="9.140625" style="1"/>
    <col min="9232" max="9232" width="13" style="1" customWidth="1"/>
    <col min="9233" max="9233" width="9.140625" style="1"/>
    <col min="9234" max="9234" width="23.140625" style="1" customWidth="1"/>
    <col min="9235" max="9235" width="13.42578125" style="1" customWidth="1"/>
    <col min="9236" max="9474" width="9.140625" style="1"/>
    <col min="9475" max="9475" width="17.140625" style="1" customWidth="1"/>
    <col min="9476" max="9476" width="5.5703125" style="1" customWidth="1"/>
    <col min="9477" max="9477" width="28.85546875" style="1" customWidth="1"/>
    <col min="9478" max="9478" width="10.7109375" style="1" customWidth="1"/>
    <col min="9479" max="9479" width="11.7109375" style="1" bestFit="1" customWidth="1"/>
    <col min="9480" max="9480" width="11.28515625" style="1" customWidth="1"/>
    <col min="9481" max="9481" width="11.140625" style="1" customWidth="1"/>
    <col min="9482" max="9482" width="9.42578125" style="1" customWidth="1"/>
    <col min="9483" max="9483" width="14.28515625" style="1" bestFit="1" customWidth="1"/>
    <col min="9484" max="9484" width="15.28515625" style="1" customWidth="1"/>
    <col min="9485" max="9485" width="9.140625" style="1"/>
    <col min="9486" max="9486" width="13.7109375" style="1" customWidth="1"/>
    <col min="9487" max="9487" width="9.140625" style="1"/>
    <col min="9488" max="9488" width="13" style="1" customWidth="1"/>
    <col min="9489" max="9489" width="9.140625" style="1"/>
    <col min="9490" max="9490" width="23.140625" style="1" customWidth="1"/>
    <col min="9491" max="9491" width="13.42578125" style="1" customWidth="1"/>
    <col min="9492" max="9730" width="9.140625" style="1"/>
    <col min="9731" max="9731" width="17.140625" style="1" customWidth="1"/>
    <col min="9732" max="9732" width="5.5703125" style="1" customWidth="1"/>
    <col min="9733" max="9733" width="28.85546875" style="1" customWidth="1"/>
    <col min="9734" max="9734" width="10.7109375" style="1" customWidth="1"/>
    <col min="9735" max="9735" width="11.7109375" style="1" bestFit="1" customWidth="1"/>
    <col min="9736" max="9736" width="11.28515625" style="1" customWidth="1"/>
    <col min="9737" max="9737" width="11.140625" style="1" customWidth="1"/>
    <col min="9738" max="9738" width="9.42578125" style="1" customWidth="1"/>
    <col min="9739" max="9739" width="14.28515625" style="1" bestFit="1" customWidth="1"/>
    <col min="9740" max="9740" width="15.28515625" style="1" customWidth="1"/>
    <col min="9741" max="9741" width="9.140625" style="1"/>
    <col min="9742" max="9742" width="13.7109375" style="1" customWidth="1"/>
    <col min="9743" max="9743" width="9.140625" style="1"/>
    <col min="9744" max="9744" width="13" style="1" customWidth="1"/>
    <col min="9745" max="9745" width="9.140625" style="1"/>
    <col min="9746" max="9746" width="23.140625" style="1" customWidth="1"/>
    <col min="9747" max="9747" width="13.42578125" style="1" customWidth="1"/>
    <col min="9748" max="9986" width="9.140625" style="1"/>
    <col min="9987" max="9987" width="17.140625" style="1" customWidth="1"/>
    <col min="9988" max="9988" width="5.5703125" style="1" customWidth="1"/>
    <col min="9989" max="9989" width="28.85546875" style="1" customWidth="1"/>
    <col min="9990" max="9990" width="10.7109375" style="1" customWidth="1"/>
    <col min="9991" max="9991" width="11.7109375" style="1" bestFit="1" customWidth="1"/>
    <col min="9992" max="9992" width="11.28515625" style="1" customWidth="1"/>
    <col min="9993" max="9993" width="11.140625" style="1" customWidth="1"/>
    <col min="9994" max="9994" width="9.42578125" style="1" customWidth="1"/>
    <col min="9995" max="9995" width="14.28515625" style="1" bestFit="1" customWidth="1"/>
    <col min="9996" max="9996" width="15.28515625" style="1" customWidth="1"/>
    <col min="9997" max="9997" width="9.140625" style="1"/>
    <col min="9998" max="9998" width="13.7109375" style="1" customWidth="1"/>
    <col min="9999" max="9999" width="9.140625" style="1"/>
    <col min="10000" max="10000" width="13" style="1" customWidth="1"/>
    <col min="10001" max="10001" width="9.140625" style="1"/>
    <col min="10002" max="10002" width="23.140625" style="1" customWidth="1"/>
    <col min="10003" max="10003" width="13.42578125" style="1" customWidth="1"/>
    <col min="10004" max="10242" width="9.140625" style="1"/>
    <col min="10243" max="10243" width="17.140625" style="1" customWidth="1"/>
    <col min="10244" max="10244" width="5.5703125" style="1" customWidth="1"/>
    <col min="10245" max="10245" width="28.85546875" style="1" customWidth="1"/>
    <col min="10246" max="10246" width="10.7109375" style="1" customWidth="1"/>
    <col min="10247" max="10247" width="11.7109375" style="1" bestFit="1" customWidth="1"/>
    <col min="10248" max="10248" width="11.28515625" style="1" customWidth="1"/>
    <col min="10249" max="10249" width="11.140625" style="1" customWidth="1"/>
    <col min="10250" max="10250" width="9.42578125" style="1" customWidth="1"/>
    <col min="10251" max="10251" width="14.28515625" style="1" bestFit="1" customWidth="1"/>
    <col min="10252" max="10252" width="15.28515625" style="1" customWidth="1"/>
    <col min="10253" max="10253" width="9.140625" style="1"/>
    <col min="10254" max="10254" width="13.7109375" style="1" customWidth="1"/>
    <col min="10255" max="10255" width="9.140625" style="1"/>
    <col min="10256" max="10256" width="13" style="1" customWidth="1"/>
    <col min="10257" max="10257" width="9.140625" style="1"/>
    <col min="10258" max="10258" width="23.140625" style="1" customWidth="1"/>
    <col min="10259" max="10259" width="13.42578125" style="1" customWidth="1"/>
    <col min="10260" max="10498" width="9.140625" style="1"/>
    <col min="10499" max="10499" width="17.140625" style="1" customWidth="1"/>
    <col min="10500" max="10500" width="5.5703125" style="1" customWidth="1"/>
    <col min="10501" max="10501" width="28.85546875" style="1" customWidth="1"/>
    <col min="10502" max="10502" width="10.7109375" style="1" customWidth="1"/>
    <col min="10503" max="10503" width="11.7109375" style="1" bestFit="1" customWidth="1"/>
    <col min="10504" max="10504" width="11.28515625" style="1" customWidth="1"/>
    <col min="10505" max="10505" width="11.140625" style="1" customWidth="1"/>
    <col min="10506" max="10506" width="9.42578125" style="1" customWidth="1"/>
    <col min="10507" max="10507" width="14.28515625" style="1" bestFit="1" customWidth="1"/>
    <col min="10508" max="10508" width="15.28515625" style="1" customWidth="1"/>
    <col min="10509" max="10509" width="9.140625" style="1"/>
    <col min="10510" max="10510" width="13.7109375" style="1" customWidth="1"/>
    <col min="10511" max="10511" width="9.140625" style="1"/>
    <col min="10512" max="10512" width="13" style="1" customWidth="1"/>
    <col min="10513" max="10513" width="9.140625" style="1"/>
    <col min="10514" max="10514" width="23.140625" style="1" customWidth="1"/>
    <col min="10515" max="10515" width="13.42578125" style="1" customWidth="1"/>
    <col min="10516" max="10754" width="9.140625" style="1"/>
    <col min="10755" max="10755" width="17.140625" style="1" customWidth="1"/>
    <col min="10756" max="10756" width="5.5703125" style="1" customWidth="1"/>
    <col min="10757" max="10757" width="28.85546875" style="1" customWidth="1"/>
    <col min="10758" max="10758" width="10.7109375" style="1" customWidth="1"/>
    <col min="10759" max="10759" width="11.7109375" style="1" bestFit="1" customWidth="1"/>
    <col min="10760" max="10760" width="11.28515625" style="1" customWidth="1"/>
    <col min="10761" max="10761" width="11.140625" style="1" customWidth="1"/>
    <col min="10762" max="10762" width="9.42578125" style="1" customWidth="1"/>
    <col min="10763" max="10763" width="14.28515625" style="1" bestFit="1" customWidth="1"/>
    <col min="10764" max="10764" width="15.28515625" style="1" customWidth="1"/>
    <col min="10765" max="10765" width="9.140625" style="1"/>
    <col min="10766" max="10766" width="13.7109375" style="1" customWidth="1"/>
    <col min="10767" max="10767" width="9.140625" style="1"/>
    <col min="10768" max="10768" width="13" style="1" customWidth="1"/>
    <col min="10769" max="10769" width="9.140625" style="1"/>
    <col min="10770" max="10770" width="23.140625" style="1" customWidth="1"/>
    <col min="10771" max="10771" width="13.42578125" style="1" customWidth="1"/>
    <col min="10772" max="11010" width="9.140625" style="1"/>
    <col min="11011" max="11011" width="17.140625" style="1" customWidth="1"/>
    <col min="11012" max="11012" width="5.5703125" style="1" customWidth="1"/>
    <col min="11013" max="11013" width="28.85546875" style="1" customWidth="1"/>
    <col min="11014" max="11014" width="10.7109375" style="1" customWidth="1"/>
    <col min="11015" max="11015" width="11.7109375" style="1" bestFit="1" customWidth="1"/>
    <col min="11016" max="11016" width="11.28515625" style="1" customWidth="1"/>
    <col min="11017" max="11017" width="11.140625" style="1" customWidth="1"/>
    <col min="11018" max="11018" width="9.42578125" style="1" customWidth="1"/>
    <col min="11019" max="11019" width="14.28515625" style="1" bestFit="1" customWidth="1"/>
    <col min="11020" max="11020" width="15.28515625" style="1" customWidth="1"/>
    <col min="11021" max="11021" width="9.140625" style="1"/>
    <col min="11022" max="11022" width="13.7109375" style="1" customWidth="1"/>
    <col min="11023" max="11023" width="9.140625" style="1"/>
    <col min="11024" max="11024" width="13" style="1" customWidth="1"/>
    <col min="11025" max="11025" width="9.140625" style="1"/>
    <col min="11026" max="11026" width="23.140625" style="1" customWidth="1"/>
    <col min="11027" max="11027" width="13.42578125" style="1" customWidth="1"/>
    <col min="11028" max="11266" width="9.140625" style="1"/>
    <col min="11267" max="11267" width="17.140625" style="1" customWidth="1"/>
    <col min="11268" max="11268" width="5.5703125" style="1" customWidth="1"/>
    <col min="11269" max="11269" width="28.85546875" style="1" customWidth="1"/>
    <col min="11270" max="11270" width="10.7109375" style="1" customWidth="1"/>
    <col min="11271" max="11271" width="11.7109375" style="1" bestFit="1" customWidth="1"/>
    <col min="11272" max="11272" width="11.28515625" style="1" customWidth="1"/>
    <col min="11273" max="11273" width="11.140625" style="1" customWidth="1"/>
    <col min="11274" max="11274" width="9.42578125" style="1" customWidth="1"/>
    <col min="11275" max="11275" width="14.28515625" style="1" bestFit="1" customWidth="1"/>
    <col min="11276" max="11276" width="15.28515625" style="1" customWidth="1"/>
    <col min="11277" max="11277" width="9.140625" style="1"/>
    <col min="11278" max="11278" width="13.7109375" style="1" customWidth="1"/>
    <col min="11279" max="11279" width="9.140625" style="1"/>
    <col min="11280" max="11280" width="13" style="1" customWidth="1"/>
    <col min="11281" max="11281" width="9.140625" style="1"/>
    <col min="11282" max="11282" width="23.140625" style="1" customWidth="1"/>
    <col min="11283" max="11283" width="13.42578125" style="1" customWidth="1"/>
    <col min="11284" max="11522" width="9.140625" style="1"/>
    <col min="11523" max="11523" width="17.140625" style="1" customWidth="1"/>
    <col min="11524" max="11524" width="5.5703125" style="1" customWidth="1"/>
    <col min="11525" max="11525" width="28.85546875" style="1" customWidth="1"/>
    <col min="11526" max="11526" width="10.7109375" style="1" customWidth="1"/>
    <col min="11527" max="11527" width="11.7109375" style="1" bestFit="1" customWidth="1"/>
    <col min="11528" max="11528" width="11.28515625" style="1" customWidth="1"/>
    <col min="11529" max="11529" width="11.140625" style="1" customWidth="1"/>
    <col min="11530" max="11530" width="9.42578125" style="1" customWidth="1"/>
    <col min="11531" max="11531" width="14.28515625" style="1" bestFit="1" customWidth="1"/>
    <col min="11532" max="11532" width="15.28515625" style="1" customWidth="1"/>
    <col min="11533" max="11533" width="9.140625" style="1"/>
    <col min="11534" max="11534" width="13.7109375" style="1" customWidth="1"/>
    <col min="11535" max="11535" width="9.140625" style="1"/>
    <col min="11536" max="11536" width="13" style="1" customWidth="1"/>
    <col min="11537" max="11537" width="9.140625" style="1"/>
    <col min="11538" max="11538" width="23.140625" style="1" customWidth="1"/>
    <col min="11539" max="11539" width="13.42578125" style="1" customWidth="1"/>
    <col min="11540" max="11778" width="9.140625" style="1"/>
    <col min="11779" max="11779" width="17.140625" style="1" customWidth="1"/>
    <col min="11780" max="11780" width="5.5703125" style="1" customWidth="1"/>
    <col min="11781" max="11781" width="28.85546875" style="1" customWidth="1"/>
    <col min="11782" max="11782" width="10.7109375" style="1" customWidth="1"/>
    <col min="11783" max="11783" width="11.7109375" style="1" bestFit="1" customWidth="1"/>
    <col min="11784" max="11784" width="11.28515625" style="1" customWidth="1"/>
    <col min="11785" max="11785" width="11.140625" style="1" customWidth="1"/>
    <col min="11786" max="11786" width="9.42578125" style="1" customWidth="1"/>
    <col min="11787" max="11787" width="14.28515625" style="1" bestFit="1" customWidth="1"/>
    <col min="11788" max="11788" width="15.28515625" style="1" customWidth="1"/>
    <col min="11789" max="11789" width="9.140625" style="1"/>
    <col min="11790" max="11790" width="13.7109375" style="1" customWidth="1"/>
    <col min="11791" max="11791" width="9.140625" style="1"/>
    <col min="11792" max="11792" width="13" style="1" customWidth="1"/>
    <col min="11793" max="11793" width="9.140625" style="1"/>
    <col min="11794" max="11794" width="23.140625" style="1" customWidth="1"/>
    <col min="11795" max="11795" width="13.42578125" style="1" customWidth="1"/>
    <col min="11796" max="12034" width="9.140625" style="1"/>
    <col min="12035" max="12035" width="17.140625" style="1" customWidth="1"/>
    <col min="12036" max="12036" width="5.5703125" style="1" customWidth="1"/>
    <col min="12037" max="12037" width="28.85546875" style="1" customWidth="1"/>
    <col min="12038" max="12038" width="10.7109375" style="1" customWidth="1"/>
    <col min="12039" max="12039" width="11.7109375" style="1" bestFit="1" customWidth="1"/>
    <col min="12040" max="12040" width="11.28515625" style="1" customWidth="1"/>
    <col min="12041" max="12041" width="11.140625" style="1" customWidth="1"/>
    <col min="12042" max="12042" width="9.42578125" style="1" customWidth="1"/>
    <col min="12043" max="12043" width="14.28515625" style="1" bestFit="1" customWidth="1"/>
    <col min="12044" max="12044" width="15.28515625" style="1" customWidth="1"/>
    <col min="12045" max="12045" width="9.140625" style="1"/>
    <col min="12046" max="12046" width="13.7109375" style="1" customWidth="1"/>
    <col min="12047" max="12047" width="9.140625" style="1"/>
    <col min="12048" max="12048" width="13" style="1" customWidth="1"/>
    <col min="12049" max="12049" width="9.140625" style="1"/>
    <col min="12050" max="12050" width="23.140625" style="1" customWidth="1"/>
    <col min="12051" max="12051" width="13.42578125" style="1" customWidth="1"/>
    <col min="12052" max="12290" width="9.140625" style="1"/>
    <col min="12291" max="12291" width="17.140625" style="1" customWidth="1"/>
    <col min="12292" max="12292" width="5.5703125" style="1" customWidth="1"/>
    <col min="12293" max="12293" width="28.85546875" style="1" customWidth="1"/>
    <col min="12294" max="12294" width="10.7109375" style="1" customWidth="1"/>
    <col min="12295" max="12295" width="11.7109375" style="1" bestFit="1" customWidth="1"/>
    <col min="12296" max="12296" width="11.28515625" style="1" customWidth="1"/>
    <col min="12297" max="12297" width="11.140625" style="1" customWidth="1"/>
    <col min="12298" max="12298" width="9.42578125" style="1" customWidth="1"/>
    <col min="12299" max="12299" width="14.28515625" style="1" bestFit="1" customWidth="1"/>
    <col min="12300" max="12300" width="15.28515625" style="1" customWidth="1"/>
    <col min="12301" max="12301" width="9.140625" style="1"/>
    <col min="12302" max="12302" width="13.7109375" style="1" customWidth="1"/>
    <col min="12303" max="12303" width="9.140625" style="1"/>
    <col min="12304" max="12304" width="13" style="1" customWidth="1"/>
    <col min="12305" max="12305" width="9.140625" style="1"/>
    <col min="12306" max="12306" width="23.140625" style="1" customWidth="1"/>
    <col min="12307" max="12307" width="13.42578125" style="1" customWidth="1"/>
    <col min="12308" max="12546" width="9.140625" style="1"/>
    <col min="12547" max="12547" width="17.140625" style="1" customWidth="1"/>
    <col min="12548" max="12548" width="5.5703125" style="1" customWidth="1"/>
    <col min="12549" max="12549" width="28.85546875" style="1" customWidth="1"/>
    <col min="12550" max="12550" width="10.7109375" style="1" customWidth="1"/>
    <col min="12551" max="12551" width="11.7109375" style="1" bestFit="1" customWidth="1"/>
    <col min="12552" max="12552" width="11.28515625" style="1" customWidth="1"/>
    <col min="12553" max="12553" width="11.140625" style="1" customWidth="1"/>
    <col min="12554" max="12554" width="9.42578125" style="1" customWidth="1"/>
    <col min="12555" max="12555" width="14.28515625" style="1" bestFit="1" customWidth="1"/>
    <col min="12556" max="12556" width="15.28515625" style="1" customWidth="1"/>
    <col min="12557" max="12557" width="9.140625" style="1"/>
    <col min="12558" max="12558" width="13.7109375" style="1" customWidth="1"/>
    <col min="12559" max="12559" width="9.140625" style="1"/>
    <col min="12560" max="12560" width="13" style="1" customWidth="1"/>
    <col min="12561" max="12561" width="9.140625" style="1"/>
    <col min="12562" max="12562" width="23.140625" style="1" customWidth="1"/>
    <col min="12563" max="12563" width="13.42578125" style="1" customWidth="1"/>
    <col min="12564" max="12802" width="9.140625" style="1"/>
    <col min="12803" max="12803" width="17.140625" style="1" customWidth="1"/>
    <col min="12804" max="12804" width="5.5703125" style="1" customWidth="1"/>
    <col min="12805" max="12805" width="28.85546875" style="1" customWidth="1"/>
    <col min="12806" max="12806" width="10.7109375" style="1" customWidth="1"/>
    <col min="12807" max="12807" width="11.7109375" style="1" bestFit="1" customWidth="1"/>
    <col min="12808" max="12808" width="11.28515625" style="1" customWidth="1"/>
    <col min="12809" max="12809" width="11.140625" style="1" customWidth="1"/>
    <col min="12810" max="12810" width="9.42578125" style="1" customWidth="1"/>
    <col min="12811" max="12811" width="14.28515625" style="1" bestFit="1" customWidth="1"/>
    <col min="12812" max="12812" width="15.28515625" style="1" customWidth="1"/>
    <col min="12813" max="12813" width="9.140625" style="1"/>
    <col min="12814" max="12814" width="13.7109375" style="1" customWidth="1"/>
    <col min="12815" max="12815" width="9.140625" style="1"/>
    <col min="12816" max="12816" width="13" style="1" customWidth="1"/>
    <col min="12817" max="12817" width="9.140625" style="1"/>
    <col min="12818" max="12818" width="23.140625" style="1" customWidth="1"/>
    <col min="12819" max="12819" width="13.42578125" style="1" customWidth="1"/>
    <col min="12820" max="13058" width="9.140625" style="1"/>
    <col min="13059" max="13059" width="17.140625" style="1" customWidth="1"/>
    <col min="13060" max="13060" width="5.5703125" style="1" customWidth="1"/>
    <col min="13061" max="13061" width="28.85546875" style="1" customWidth="1"/>
    <col min="13062" max="13062" width="10.7109375" style="1" customWidth="1"/>
    <col min="13063" max="13063" width="11.7109375" style="1" bestFit="1" customWidth="1"/>
    <col min="13064" max="13064" width="11.28515625" style="1" customWidth="1"/>
    <col min="13065" max="13065" width="11.140625" style="1" customWidth="1"/>
    <col min="13066" max="13066" width="9.42578125" style="1" customWidth="1"/>
    <col min="13067" max="13067" width="14.28515625" style="1" bestFit="1" customWidth="1"/>
    <col min="13068" max="13068" width="15.28515625" style="1" customWidth="1"/>
    <col min="13069" max="13069" width="9.140625" style="1"/>
    <col min="13070" max="13070" width="13.7109375" style="1" customWidth="1"/>
    <col min="13071" max="13071" width="9.140625" style="1"/>
    <col min="13072" max="13072" width="13" style="1" customWidth="1"/>
    <col min="13073" max="13073" width="9.140625" style="1"/>
    <col min="13074" max="13074" width="23.140625" style="1" customWidth="1"/>
    <col min="13075" max="13075" width="13.42578125" style="1" customWidth="1"/>
    <col min="13076" max="13314" width="9.140625" style="1"/>
    <col min="13315" max="13315" width="17.140625" style="1" customWidth="1"/>
    <col min="13316" max="13316" width="5.5703125" style="1" customWidth="1"/>
    <col min="13317" max="13317" width="28.85546875" style="1" customWidth="1"/>
    <col min="13318" max="13318" width="10.7109375" style="1" customWidth="1"/>
    <col min="13319" max="13319" width="11.7109375" style="1" bestFit="1" customWidth="1"/>
    <col min="13320" max="13320" width="11.28515625" style="1" customWidth="1"/>
    <col min="13321" max="13321" width="11.140625" style="1" customWidth="1"/>
    <col min="13322" max="13322" width="9.42578125" style="1" customWidth="1"/>
    <col min="13323" max="13323" width="14.28515625" style="1" bestFit="1" customWidth="1"/>
    <col min="13324" max="13324" width="15.28515625" style="1" customWidth="1"/>
    <col min="13325" max="13325" width="9.140625" style="1"/>
    <col min="13326" max="13326" width="13.7109375" style="1" customWidth="1"/>
    <col min="13327" max="13327" width="9.140625" style="1"/>
    <col min="13328" max="13328" width="13" style="1" customWidth="1"/>
    <col min="13329" max="13329" width="9.140625" style="1"/>
    <col min="13330" max="13330" width="23.140625" style="1" customWidth="1"/>
    <col min="13331" max="13331" width="13.42578125" style="1" customWidth="1"/>
    <col min="13332" max="13570" width="9.140625" style="1"/>
    <col min="13571" max="13571" width="17.140625" style="1" customWidth="1"/>
    <col min="13572" max="13572" width="5.5703125" style="1" customWidth="1"/>
    <col min="13573" max="13573" width="28.85546875" style="1" customWidth="1"/>
    <col min="13574" max="13574" width="10.7109375" style="1" customWidth="1"/>
    <col min="13575" max="13575" width="11.7109375" style="1" bestFit="1" customWidth="1"/>
    <col min="13576" max="13576" width="11.28515625" style="1" customWidth="1"/>
    <col min="13577" max="13577" width="11.140625" style="1" customWidth="1"/>
    <col min="13578" max="13578" width="9.42578125" style="1" customWidth="1"/>
    <col min="13579" max="13579" width="14.28515625" style="1" bestFit="1" customWidth="1"/>
    <col min="13580" max="13580" width="15.28515625" style="1" customWidth="1"/>
    <col min="13581" max="13581" width="9.140625" style="1"/>
    <col min="13582" max="13582" width="13.7109375" style="1" customWidth="1"/>
    <col min="13583" max="13583" width="9.140625" style="1"/>
    <col min="13584" max="13584" width="13" style="1" customWidth="1"/>
    <col min="13585" max="13585" width="9.140625" style="1"/>
    <col min="13586" max="13586" width="23.140625" style="1" customWidth="1"/>
    <col min="13587" max="13587" width="13.42578125" style="1" customWidth="1"/>
    <col min="13588" max="13826" width="9.140625" style="1"/>
    <col min="13827" max="13827" width="17.140625" style="1" customWidth="1"/>
    <col min="13828" max="13828" width="5.5703125" style="1" customWidth="1"/>
    <col min="13829" max="13829" width="28.85546875" style="1" customWidth="1"/>
    <col min="13830" max="13830" width="10.7109375" style="1" customWidth="1"/>
    <col min="13831" max="13831" width="11.7109375" style="1" bestFit="1" customWidth="1"/>
    <col min="13832" max="13832" width="11.28515625" style="1" customWidth="1"/>
    <col min="13833" max="13833" width="11.140625" style="1" customWidth="1"/>
    <col min="13834" max="13834" width="9.42578125" style="1" customWidth="1"/>
    <col min="13835" max="13835" width="14.28515625" style="1" bestFit="1" customWidth="1"/>
    <col min="13836" max="13836" width="15.28515625" style="1" customWidth="1"/>
    <col min="13837" max="13837" width="9.140625" style="1"/>
    <col min="13838" max="13838" width="13.7109375" style="1" customWidth="1"/>
    <col min="13839" max="13839" width="9.140625" style="1"/>
    <col min="13840" max="13840" width="13" style="1" customWidth="1"/>
    <col min="13841" max="13841" width="9.140625" style="1"/>
    <col min="13842" max="13842" width="23.140625" style="1" customWidth="1"/>
    <col min="13843" max="13843" width="13.42578125" style="1" customWidth="1"/>
    <col min="13844" max="14082" width="9.140625" style="1"/>
    <col min="14083" max="14083" width="17.140625" style="1" customWidth="1"/>
    <col min="14084" max="14084" width="5.5703125" style="1" customWidth="1"/>
    <col min="14085" max="14085" width="28.85546875" style="1" customWidth="1"/>
    <col min="14086" max="14086" width="10.7109375" style="1" customWidth="1"/>
    <col min="14087" max="14087" width="11.7109375" style="1" bestFit="1" customWidth="1"/>
    <col min="14088" max="14088" width="11.28515625" style="1" customWidth="1"/>
    <col min="14089" max="14089" width="11.140625" style="1" customWidth="1"/>
    <col min="14090" max="14090" width="9.42578125" style="1" customWidth="1"/>
    <col min="14091" max="14091" width="14.28515625" style="1" bestFit="1" customWidth="1"/>
    <col min="14092" max="14092" width="15.28515625" style="1" customWidth="1"/>
    <col min="14093" max="14093" width="9.140625" style="1"/>
    <col min="14094" max="14094" width="13.7109375" style="1" customWidth="1"/>
    <col min="14095" max="14095" width="9.140625" style="1"/>
    <col min="14096" max="14096" width="13" style="1" customWidth="1"/>
    <col min="14097" max="14097" width="9.140625" style="1"/>
    <col min="14098" max="14098" width="23.140625" style="1" customWidth="1"/>
    <col min="14099" max="14099" width="13.42578125" style="1" customWidth="1"/>
    <col min="14100" max="14338" width="9.140625" style="1"/>
    <col min="14339" max="14339" width="17.140625" style="1" customWidth="1"/>
    <col min="14340" max="14340" width="5.5703125" style="1" customWidth="1"/>
    <col min="14341" max="14341" width="28.85546875" style="1" customWidth="1"/>
    <col min="14342" max="14342" width="10.7109375" style="1" customWidth="1"/>
    <col min="14343" max="14343" width="11.7109375" style="1" bestFit="1" customWidth="1"/>
    <col min="14344" max="14344" width="11.28515625" style="1" customWidth="1"/>
    <col min="14345" max="14345" width="11.140625" style="1" customWidth="1"/>
    <col min="14346" max="14346" width="9.42578125" style="1" customWidth="1"/>
    <col min="14347" max="14347" width="14.28515625" style="1" bestFit="1" customWidth="1"/>
    <col min="14348" max="14348" width="15.28515625" style="1" customWidth="1"/>
    <col min="14349" max="14349" width="9.140625" style="1"/>
    <col min="14350" max="14350" width="13.7109375" style="1" customWidth="1"/>
    <col min="14351" max="14351" width="9.140625" style="1"/>
    <col min="14352" max="14352" width="13" style="1" customWidth="1"/>
    <col min="14353" max="14353" width="9.140625" style="1"/>
    <col min="14354" max="14354" width="23.140625" style="1" customWidth="1"/>
    <col min="14355" max="14355" width="13.42578125" style="1" customWidth="1"/>
    <col min="14356" max="14594" width="9.140625" style="1"/>
    <col min="14595" max="14595" width="17.140625" style="1" customWidth="1"/>
    <col min="14596" max="14596" width="5.5703125" style="1" customWidth="1"/>
    <col min="14597" max="14597" width="28.85546875" style="1" customWidth="1"/>
    <col min="14598" max="14598" width="10.7109375" style="1" customWidth="1"/>
    <col min="14599" max="14599" width="11.7109375" style="1" bestFit="1" customWidth="1"/>
    <col min="14600" max="14600" width="11.28515625" style="1" customWidth="1"/>
    <col min="14601" max="14601" width="11.140625" style="1" customWidth="1"/>
    <col min="14602" max="14602" width="9.42578125" style="1" customWidth="1"/>
    <col min="14603" max="14603" width="14.28515625" style="1" bestFit="1" customWidth="1"/>
    <col min="14604" max="14604" width="15.28515625" style="1" customWidth="1"/>
    <col min="14605" max="14605" width="9.140625" style="1"/>
    <col min="14606" max="14606" width="13.7109375" style="1" customWidth="1"/>
    <col min="14607" max="14607" width="9.140625" style="1"/>
    <col min="14608" max="14608" width="13" style="1" customWidth="1"/>
    <col min="14609" max="14609" width="9.140625" style="1"/>
    <col min="14610" max="14610" width="23.140625" style="1" customWidth="1"/>
    <col min="14611" max="14611" width="13.42578125" style="1" customWidth="1"/>
    <col min="14612" max="14850" width="9.140625" style="1"/>
    <col min="14851" max="14851" width="17.140625" style="1" customWidth="1"/>
    <col min="14852" max="14852" width="5.5703125" style="1" customWidth="1"/>
    <col min="14853" max="14853" width="28.85546875" style="1" customWidth="1"/>
    <col min="14854" max="14854" width="10.7109375" style="1" customWidth="1"/>
    <col min="14855" max="14855" width="11.7109375" style="1" bestFit="1" customWidth="1"/>
    <col min="14856" max="14856" width="11.28515625" style="1" customWidth="1"/>
    <col min="14857" max="14857" width="11.140625" style="1" customWidth="1"/>
    <col min="14858" max="14858" width="9.42578125" style="1" customWidth="1"/>
    <col min="14859" max="14859" width="14.28515625" style="1" bestFit="1" customWidth="1"/>
    <col min="14860" max="14860" width="15.28515625" style="1" customWidth="1"/>
    <col min="14861" max="14861" width="9.140625" style="1"/>
    <col min="14862" max="14862" width="13.7109375" style="1" customWidth="1"/>
    <col min="14863" max="14863" width="9.140625" style="1"/>
    <col min="14864" max="14864" width="13" style="1" customWidth="1"/>
    <col min="14865" max="14865" width="9.140625" style="1"/>
    <col min="14866" max="14866" width="23.140625" style="1" customWidth="1"/>
    <col min="14867" max="14867" width="13.42578125" style="1" customWidth="1"/>
    <col min="14868" max="15106" width="9.140625" style="1"/>
    <col min="15107" max="15107" width="17.140625" style="1" customWidth="1"/>
    <col min="15108" max="15108" width="5.5703125" style="1" customWidth="1"/>
    <col min="15109" max="15109" width="28.85546875" style="1" customWidth="1"/>
    <col min="15110" max="15110" width="10.7109375" style="1" customWidth="1"/>
    <col min="15111" max="15111" width="11.7109375" style="1" bestFit="1" customWidth="1"/>
    <col min="15112" max="15112" width="11.28515625" style="1" customWidth="1"/>
    <col min="15113" max="15113" width="11.140625" style="1" customWidth="1"/>
    <col min="15114" max="15114" width="9.42578125" style="1" customWidth="1"/>
    <col min="15115" max="15115" width="14.28515625" style="1" bestFit="1" customWidth="1"/>
    <col min="15116" max="15116" width="15.28515625" style="1" customWidth="1"/>
    <col min="15117" max="15117" width="9.140625" style="1"/>
    <col min="15118" max="15118" width="13.7109375" style="1" customWidth="1"/>
    <col min="15119" max="15119" width="9.140625" style="1"/>
    <col min="15120" max="15120" width="13" style="1" customWidth="1"/>
    <col min="15121" max="15121" width="9.140625" style="1"/>
    <col min="15122" max="15122" width="23.140625" style="1" customWidth="1"/>
    <col min="15123" max="15123" width="13.42578125" style="1" customWidth="1"/>
    <col min="15124" max="15362" width="9.140625" style="1"/>
    <col min="15363" max="15363" width="17.140625" style="1" customWidth="1"/>
    <col min="15364" max="15364" width="5.5703125" style="1" customWidth="1"/>
    <col min="15365" max="15365" width="28.85546875" style="1" customWidth="1"/>
    <col min="15366" max="15366" width="10.7109375" style="1" customWidth="1"/>
    <col min="15367" max="15367" width="11.7109375" style="1" bestFit="1" customWidth="1"/>
    <col min="15368" max="15368" width="11.28515625" style="1" customWidth="1"/>
    <col min="15369" max="15369" width="11.140625" style="1" customWidth="1"/>
    <col min="15370" max="15370" width="9.42578125" style="1" customWidth="1"/>
    <col min="15371" max="15371" width="14.28515625" style="1" bestFit="1" customWidth="1"/>
    <col min="15372" max="15372" width="15.28515625" style="1" customWidth="1"/>
    <col min="15373" max="15373" width="9.140625" style="1"/>
    <col min="15374" max="15374" width="13.7109375" style="1" customWidth="1"/>
    <col min="15375" max="15375" width="9.140625" style="1"/>
    <col min="15376" max="15376" width="13" style="1" customWidth="1"/>
    <col min="15377" max="15377" width="9.140625" style="1"/>
    <col min="15378" max="15378" width="23.140625" style="1" customWidth="1"/>
    <col min="15379" max="15379" width="13.42578125" style="1" customWidth="1"/>
    <col min="15380" max="15618" width="9.140625" style="1"/>
    <col min="15619" max="15619" width="17.140625" style="1" customWidth="1"/>
    <col min="15620" max="15620" width="5.5703125" style="1" customWidth="1"/>
    <col min="15621" max="15621" width="28.85546875" style="1" customWidth="1"/>
    <col min="15622" max="15622" width="10.7109375" style="1" customWidth="1"/>
    <col min="15623" max="15623" width="11.7109375" style="1" bestFit="1" customWidth="1"/>
    <col min="15624" max="15624" width="11.28515625" style="1" customWidth="1"/>
    <col min="15625" max="15625" width="11.140625" style="1" customWidth="1"/>
    <col min="15626" max="15626" width="9.42578125" style="1" customWidth="1"/>
    <col min="15627" max="15627" width="14.28515625" style="1" bestFit="1" customWidth="1"/>
    <col min="15628" max="15628" width="15.28515625" style="1" customWidth="1"/>
    <col min="15629" max="15629" width="9.140625" style="1"/>
    <col min="15630" max="15630" width="13.7109375" style="1" customWidth="1"/>
    <col min="15631" max="15631" width="9.140625" style="1"/>
    <col min="15632" max="15632" width="13" style="1" customWidth="1"/>
    <col min="15633" max="15633" width="9.140625" style="1"/>
    <col min="15634" max="15634" width="23.140625" style="1" customWidth="1"/>
    <col min="15635" max="15635" width="13.42578125" style="1" customWidth="1"/>
    <col min="15636" max="15874" width="9.140625" style="1"/>
    <col min="15875" max="15875" width="17.140625" style="1" customWidth="1"/>
    <col min="15876" max="15876" width="5.5703125" style="1" customWidth="1"/>
    <col min="15877" max="15877" width="28.85546875" style="1" customWidth="1"/>
    <col min="15878" max="15878" width="10.7109375" style="1" customWidth="1"/>
    <col min="15879" max="15879" width="11.7109375" style="1" bestFit="1" customWidth="1"/>
    <col min="15880" max="15880" width="11.28515625" style="1" customWidth="1"/>
    <col min="15881" max="15881" width="11.140625" style="1" customWidth="1"/>
    <col min="15882" max="15882" width="9.42578125" style="1" customWidth="1"/>
    <col min="15883" max="15883" width="14.28515625" style="1" bestFit="1" customWidth="1"/>
    <col min="15884" max="15884" width="15.28515625" style="1" customWidth="1"/>
    <col min="15885" max="15885" width="9.140625" style="1"/>
    <col min="15886" max="15886" width="13.7109375" style="1" customWidth="1"/>
    <col min="15887" max="15887" width="9.140625" style="1"/>
    <col min="15888" max="15888" width="13" style="1" customWidth="1"/>
    <col min="15889" max="15889" width="9.140625" style="1"/>
    <col min="15890" max="15890" width="23.140625" style="1" customWidth="1"/>
    <col min="15891" max="15891" width="13.42578125" style="1" customWidth="1"/>
    <col min="15892" max="16130" width="9.140625" style="1"/>
    <col min="16131" max="16131" width="17.140625" style="1" customWidth="1"/>
    <col min="16132" max="16132" width="5.5703125" style="1" customWidth="1"/>
    <col min="16133" max="16133" width="28.85546875" style="1" customWidth="1"/>
    <col min="16134" max="16134" width="10.7109375" style="1" customWidth="1"/>
    <col min="16135" max="16135" width="11.7109375" style="1" bestFit="1" customWidth="1"/>
    <col min="16136" max="16136" width="11.28515625" style="1" customWidth="1"/>
    <col min="16137" max="16137" width="11.140625" style="1" customWidth="1"/>
    <col min="16138" max="16138" width="9.42578125" style="1" customWidth="1"/>
    <col min="16139" max="16139" width="14.28515625" style="1" bestFit="1" customWidth="1"/>
    <col min="16140" max="16140" width="15.28515625" style="1" customWidth="1"/>
    <col min="16141" max="16141" width="9.140625" style="1"/>
    <col min="16142" max="16142" width="13.7109375" style="1" customWidth="1"/>
    <col min="16143" max="16143" width="9.140625" style="1"/>
    <col min="16144" max="16144" width="13" style="1" customWidth="1"/>
    <col min="16145" max="16145" width="9.140625" style="1"/>
    <col min="16146" max="16146" width="23.140625" style="1" customWidth="1"/>
    <col min="16147" max="16147" width="13.42578125" style="1" customWidth="1"/>
    <col min="16148" max="16384" width="9.140625" style="1"/>
  </cols>
  <sheetData>
    <row r="1" spans="3:16">
      <c r="J1" s="156" t="s">
        <v>0</v>
      </c>
      <c r="K1" s="156"/>
      <c r="L1" s="156"/>
      <c r="M1" s="156"/>
      <c r="N1" s="118"/>
      <c r="O1" s="118"/>
      <c r="P1" s="118"/>
    </row>
    <row r="2" spans="3:16" ht="27" customHeight="1">
      <c r="J2" s="157" t="s">
        <v>1</v>
      </c>
      <c r="K2" s="157"/>
      <c r="L2" s="157"/>
      <c r="M2" s="157"/>
      <c r="N2" s="119"/>
      <c r="O2" s="119"/>
      <c r="P2" s="119"/>
    </row>
    <row r="4" spans="3:16">
      <c r="L4" s="114" t="s">
        <v>2</v>
      </c>
    </row>
    <row r="5" spans="3:16">
      <c r="J5" s="158" t="s">
        <v>3</v>
      </c>
      <c r="K5" s="158"/>
      <c r="L5" s="5" t="s">
        <v>4</v>
      </c>
    </row>
    <row r="6" spans="3:16">
      <c r="K6" s="1" t="s">
        <v>5</v>
      </c>
      <c r="L6" s="114"/>
    </row>
    <row r="7" spans="3:16">
      <c r="L7" s="120"/>
    </row>
    <row r="8" spans="3:16">
      <c r="C8" s="153" t="s">
        <v>6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15"/>
      <c r="O8" s="115"/>
      <c r="P8" s="115"/>
    </row>
    <row r="9" spans="3:16"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</row>
    <row r="10" spans="3:16" ht="15" customHeight="1">
      <c r="C10" s="120"/>
      <c r="D10" s="120"/>
      <c r="E10" s="120"/>
      <c r="F10" s="151" t="s">
        <v>7</v>
      </c>
      <c r="G10" s="151"/>
      <c r="H10" s="151" t="s">
        <v>8</v>
      </c>
      <c r="I10" s="151"/>
      <c r="J10" s="120"/>
      <c r="K10" s="120"/>
      <c r="L10" s="120"/>
      <c r="M10" s="120"/>
      <c r="N10" s="120"/>
      <c r="O10" s="120"/>
      <c r="P10" s="120"/>
    </row>
    <row r="11" spans="3:16">
      <c r="C11" s="120"/>
      <c r="D11" s="120"/>
      <c r="E11" s="115" t="s">
        <v>9</v>
      </c>
      <c r="F11" s="151"/>
      <c r="G11" s="151"/>
      <c r="H11" s="152">
        <v>45980</v>
      </c>
      <c r="I11" s="152"/>
      <c r="J11" s="120"/>
      <c r="K11" s="120"/>
      <c r="L11" s="120"/>
      <c r="M11" s="120"/>
      <c r="N11" s="120"/>
      <c r="O11" s="120"/>
      <c r="P11" s="120"/>
    </row>
    <row r="12" spans="3:16">
      <c r="C12" s="120"/>
      <c r="D12" s="120"/>
      <c r="E12" s="120"/>
      <c r="F12" s="120"/>
      <c r="G12" s="120"/>
      <c r="H12" s="120"/>
      <c r="I12" s="153" t="s">
        <v>10</v>
      </c>
      <c r="J12" s="153"/>
      <c r="K12" s="153"/>
      <c r="L12" s="153"/>
      <c r="M12" s="153"/>
      <c r="N12" s="115"/>
      <c r="O12" s="115"/>
      <c r="P12" s="115"/>
    </row>
    <row r="13" spans="3:16" ht="15" customHeight="1">
      <c r="C13" s="120"/>
      <c r="D13" s="120"/>
      <c r="E13" s="120"/>
      <c r="F13" s="120"/>
      <c r="G13" s="120"/>
      <c r="H13" s="120"/>
      <c r="I13" s="8"/>
      <c r="J13" s="117" t="s">
        <v>11</v>
      </c>
      <c r="K13" s="116"/>
      <c r="L13" s="159" t="s">
        <v>95</v>
      </c>
      <c r="M13" s="159"/>
      <c r="N13" s="115"/>
      <c r="O13" s="115"/>
      <c r="P13" s="115"/>
    </row>
    <row r="14" spans="3:16" ht="15" customHeight="1">
      <c r="C14" s="120"/>
      <c r="D14" s="120"/>
      <c r="E14" s="120"/>
      <c r="F14" s="120"/>
      <c r="G14" s="120"/>
      <c r="H14" s="120"/>
      <c r="J14" s="118" t="s">
        <v>13</v>
      </c>
      <c r="L14" s="10">
        <v>45980</v>
      </c>
      <c r="M14" s="11" t="s">
        <v>100</v>
      </c>
      <c r="N14" s="118"/>
      <c r="O14" s="118"/>
      <c r="P14" s="118"/>
    </row>
    <row r="15" spans="3:16" ht="15" customHeight="1">
      <c r="C15" s="120"/>
      <c r="D15" s="120"/>
      <c r="E15" s="12" t="s">
        <v>14</v>
      </c>
      <c r="F15" s="154" t="s">
        <v>97</v>
      </c>
      <c r="G15" s="154"/>
      <c r="H15" s="134">
        <v>45931</v>
      </c>
      <c r="I15" s="134"/>
      <c r="J15" s="155" t="s">
        <v>15</v>
      </c>
      <c r="K15" s="155"/>
      <c r="L15" s="13">
        <f>F51</f>
        <v>60.33</v>
      </c>
      <c r="M15" s="117"/>
      <c r="N15" s="117"/>
      <c r="O15" s="117"/>
      <c r="P15" s="117"/>
    </row>
    <row r="16" spans="3:16">
      <c r="C16" s="120"/>
      <c r="D16" s="120"/>
      <c r="E16" s="120"/>
      <c r="F16" s="120"/>
      <c r="G16" s="120"/>
      <c r="H16" s="143"/>
      <c r="I16" s="143"/>
      <c r="J16" s="120"/>
      <c r="K16" s="120"/>
      <c r="L16" s="120"/>
      <c r="M16" s="120"/>
      <c r="N16" s="120"/>
      <c r="O16" s="120"/>
      <c r="P16" s="120"/>
    </row>
    <row r="17" spans="3:21"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5">
        <f>L24+L25+L26+L29+L30+L31+L32+L33+L36</f>
        <v>1120002.29</v>
      </c>
      <c r="O17" s="118" t="s">
        <v>16</v>
      </c>
      <c r="P17" s="120"/>
      <c r="Q17" s="1" t="s">
        <v>17</v>
      </c>
    </row>
    <row r="18" spans="3:21">
      <c r="N18" s="16">
        <f>'[1]тарификация 01.10.2020'!$Z$1010</f>
        <v>857625.22222222213</v>
      </c>
      <c r="O18" s="1" t="s">
        <v>18</v>
      </c>
    </row>
    <row r="19" spans="3:21" ht="13.5" thickBot="1">
      <c r="N19" s="16">
        <f>N17-N18</f>
        <v>262377.06777777791</v>
      </c>
    </row>
    <row r="20" spans="3:21" ht="36.75" customHeight="1">
      <c r="C20" s="144" t="s">
        <v>19</v>
      </c>
      <c r="D20" s="145"/>
      <c r="E20" s="146" t="s">
        <v>20</v>
      </c>
      <c r="F20" s="146" t="s">
        <v>21</v>
      </c>
      <c r="G20" s="146" t="s">
        <v>22</v>
      </c>
      <c r="H20" s="148" t="s">
        <v>23</v>
      </c>
      <c r="I20" s="135" t="s">
        <v>24</v>
      </c>
      <c r="J20" s="135"/>
      <c r="K20" s="135"/>
      <c r="L20" s="135" t="s">
        <v>25</v>
      </c>
      <c r="M20" s="135" t="s">
        <v>26</v>
      </c>
      <c r="N20" s="17"/>
      <c r="O20" s="17"/>
      <c r="P20" s="17"/>
      <c r="R20" s="18" t="s">
        <v>11</v>
      </c>
      <c r="S20" s="18"/>
      <c r="T20" s="18"/>
    </row>
    <row r="21" spans="3:21" ht="51.75" customHeight="1">
      <c r="C21" s="136" t="s">
        <v>27</v>
      </c>
      <c r="D21" s="138" t="s">
        <v>2</v>
      </c>
      <c r="E21" s="147"/>
      <c r="F21" s="147"/>
      <c r="G21" s="147"/>
      <c r="H21" s="149"/>
      <c r="I21" s="112" t="s">
        <v>28</v>
      </c>
      <c r="J21" s="112" t="s">
        <v>29</v>
      </c>
      <c r="K21" s="112" t="s">
        <v>30</v>
      </c>
      <c r="L21" s="135"/>
      <c r="M21" s="135"/>
      <c r="N21" s="112" t="s">
        <v>31</v>
      </c>
      <c r="O21" s="112" t="s">
        <v>32</v>
      </c>
      <c r="P21" s="112" t="s">
        <v>33</v>
      </c>
      <c r="R21" s="1">
        <v>46160</v>
      </c>
      <c r="U21" s="20"/>
    </row>
    <row r="22" spans="3:21">
      <c r="C22" s="137"/>
      <c r="D22" s="139"/>
      <c r="E22" s="139"/>
      <c r="F22" s="139"/>
      <c r="G22" s="139"/>
      <c r="H22" s="150"/>
      <c r="I22" s="21">
        <v>0.04</v>
      </c>
      <c r="J22" s="21"/>
      <c r="K22" s="21">
        <v>0.2</v>
      </c>
      <c r="L22" s="112"/>
      <c r="M22" s="112"/>
      <c r="N22" s="17"/>
      <c r="O22" s="17"/>
      <c r="P22" s="17">
        <v>19242</v>
      </c>
    </row>
    <row r="23" spans="3:21" ht="13.5" thickBot="1">
      <c r="C23" s="22">
        <v>1</v>
      </c>
      <c r="D23" s="23">
        <v>2</v>
      </c>
      <c r="E23" s="113">
        <v>3</v>
      </c>
      <c r="F23" s="23">
        <v>4</v>
      </c>
      <c r="G23" s="23">
        <v>5</v>
      </c>
      <c r="H23" s="23">
        <v>6</v>
      </c>
      <c r="I23" s="25">
        <v>8</v>
      </c>
      <c r="J23" s="25">
        <v>9</v>
      </c>
      <c r="K23" s="25">
        <v>10</v>
      </c>
      <c r="L23" s="25">
        <v>11</v>
      </c>
      <c r="M23" s="25">
        <v>12</v>
      </c>
      <c r="N23" s="120"/>
      <c r="O23" s="120"/>
      <c r="P23" s="120"/>
    </row>
    <row r="24" spans="3:21" ht="16.5" customHeight="1">
      <c r="C24" s="132" t="s">
        <v>34</v>
      </c>
      <c r="D24" s="26"/>
      <c r="E24" s="27" t="s">
        <v>11</v>
      </c>
      <c r="F24" s="28">
        <v>1</v>
      </c>
      <c r="G24" s="29">
        <f>R21</f>
        <v>46160</v>
      </c>
      <c r="H24" s="29"/>
      <c r="I24" s="29"/>
      <c r="J24" s="29"/>
      <c r="K24" s="29"/>
      <c r="L24" s="30">
        <f>F24*G24+H24+I24+K24</f>
        <v>46160</v>
      </c>
      <c r="M24" s="31"/>
      <c r="N24" s="32">
        <f>G24*10%</f>
        <v>4616</v>
      </c>
      <c r="O24" s="32"/>
      <c r="P24" s="32"/>
      <c r="R24" s="1" t="s">
        <v>35</v>
      </c>
      <c r="S24" s="8"/>
    </row>
    <row r="25" spans="3:21" ht="18.75" customHeight="1">
      <c r="C25" s="131"/>
      <c r="D25" s="32"/>
      <c r="E25" s="33" t="s">
        <v>36</v>
      </c>
      <c r="F25" s="34">
        <f>2+0.5-0.5</f>
        <v>2</v>
      </c>
      <c r="G25" s="35">
        <f>ROUNDUP($G$24*0.9,0)</f>
        <v>41544</v>
      </c>
      <c r="H25" s="36"/>
      <c r="I25" s="36"/>
      <c r="J25" s="36"/>
      <c r="K25" s="36"/>
      <c r="L25" s="36">
        <f>(F25*G25+H25+I25+K25)</f>
        <v>83088</v>
      </c>
      <c r="M25" s="37"/>
      <c r="N25" s="32">
        <f>G25*10%*2</f>
        <v>8308.8000000000011</v>
      </c>
      <c r="O25" s="32"/>
      <c r="P25" s="32"/>
      <c r="R25" s="1">
        <f>0.9</f>
        <v>0.9</v>
      </c>
    </row>
    <row r="26" spans="3:21" ht="17.25" customHeight="1">
      <c r="C26" s="131"/>
      <c r="D26" s="38"/>
      <c r="E26" s="39" t="s">
        <v>37</v>
      </c>
      <c r="F26" s="40">
        <f>0.3+0.2+0.5</f>
        <v>1</v>
      </c>
      <c r="G26" s="35">
        <f>ROUNDUP($G$24*0.9,0)</f>
        <v>41544</v>
      </c>
      <c r="H26" s="41"/>
      <c r="I26" s="41"/>
      <c r="J26" s="41"/>
      <c r="K26" s="41"/>
      <c r="L26" s="36">
        <f>(F26*G26+H26+I26+K26)</f>
        <v>41544</v>
      </c>
      <c r="M26" s="42"/>
      <c r="N26" s="32">
        <f>G26*3%</f>
        <v>1246.32</v>
      </c>
      <c r="O26" s="32"/>
      <c r="P26" s="32"/>
      <c r="R26" s="1">
        <v>0.9</v>
      </c>
    </row>
    <row r="27" spans="3:21" ht="17.25" customHeight="1">
      <c r="C27" s="131"/>
      <c r="D27" s="38"/>
      <c r="E27" s="39" t="s">
        <v>38</v>
      </c>
      <c r="F27" s="40">
        <v>1</v>
      </c>
      <c r="G27" s="35">
        <f>ROUNDUP($G$24*0.9,0)</f>
        <v>41544</v>
      </c>
      <c r="H27" s="41"/>
      <c r="I27" s="41"/>
      <c r="J27" s="41"/>
      <c r="K27" s="41"/>
      <c r="L27" s="41">
        <f>F27*G27+H27+I27+K27</f>
        <v>41544</v>
      </c>
      <c r="M27" s="42"/>
      <c r="N27" s="32">
        <f>G27*7%</f>
        <v>2908.0800000000004</v>
      </c>
      <c r="O27" s="32"/>
      <c r="P27" s="32"/>
      <c r="R27" s="1">
        <v>0.9</v>
      </c>
    </row>
    <row r="28" spans="3:21" ht="17.25" customHeight="1" thickBot="1">
      <c r="C28" s="133"/>
      <c r="D28" s="43"/>
      <c r="E28" s="44" t="s">
        <v>39</v>
      </c>
      <c r="F28" s="45">
        <f>SUM(F24:F27)</f>
        <v>5</v>
      </c>
      <c r="G28" s="46"/>
      <c r="H28" s="46"/>
      <c r="I28" s="46"/>
      <c r="J28" s="46"/>
      <c r="K28" s="46"/>
      <c r="L28" s="47">
        <f>SUM(L24:L27)</f>
        <v>212336</v>
      </c>
      <c r="M28" s="48"/>
      <c r="N28" s="49">
        <f>SUM(N24:N27)</f>
        <v>17079.2</v>
      </c>
      <c r="O28" s="49">
        <f>SUM(O24:O27)</f>
        <v>0</v>
      </c>
      <c r="P28" s="49">
        <f>SUM(P24:P27)</f>
        <v>0</v>
      </c>
      <c r="Q28" s="8"/>
      <c r="R28" s="1" t="s">
        <v>40</v>
      </c>
      <c r="S28" s="1">
        <v>17200</v>
      </c>
      <c r="T28" s="1">
        <f>ROUNDUP(S28*1.07,0)</f>
        <v>18404</v>
      </c>
    </row>
    <row r="29" spans="3:21" ht="17.25" customHeight="1">
      <c r="C29" s="140" t="s">
        <v>41</v>
      </c>
      <c r="D29" s="26"/>
      <c r="E29" s="27" t="s">
        <v>42</v>
      </c>
      <c r="F29" s="93">
        <f>36.83+1</f>
        <v>37.83</v>
      </c>
      <c r="G29" s="30">
        <f>$S$28</f>
        <v>17200</v>
      </c>
      <c r="H29" s="29">
        <f>246991.29/F29</f>
        <v>6528.9793814432996</v>
      </c>
      <c r="I29" s="29"/>
      <c r="J29" s="29"/>
      <c r="K29" s="29"/>
      <c r="L29" s="30">
        <f>F29*(G29+H29+I29+J29+K29)</f>
        <v>897667.29</v>
      </c>
      <c r="M29" s="31"/>
      <c r="N29" s="51">
        <f>'[2]02.09'!$AD$1010</f>
        <v>31344.299999999996</v>
      </c>
      <c r="O29" s="52">
        <f>'[2]02.09'!$AB$1010</f>
        <v>12859.199999999999</v>
      </c>
      <c r="P29" s="52">
        <f>'[2]02.09'!$AG$1010</f>
        <v>9564.75</v>
      </c>
      <c r="R29" s="1" t="s">
        <v>43</v>
      </c>
      <c r="S29" s="1">
        <v>17189</v>
      </c>
      <c r="T29" s="1">
        <f t="shared" ref="T29:T30" si="0">ROUNDUP(S29*1.07,0)</f>
        <v>18393</v>
      </c>
    </row>
    <row r="30" spans="3:21" ht="15.75" customHeight="1">
      <c r="C30" s="141"/>
      <c r="D30" s="32"/>
      <c r="E30" s="33" t="s">
        <v>44</v>
      </c>
      <c r="F30" s="34">
        <f>1</f>
        <v>1</v>
      </c>
      <c r="G30" s="35">
        <f>$S$30</f>
        <v>17177</v>
      </c>
      <c r="H30" s="35"/>
      <c r="I30" s="35"/>
      <c r="J30" s="35"/>
      <c r="K30" s="35"/>
      <c r="L30" s="36">
        <f t="shared" ref="L30:L36" si="1">F30*G30+H30+I30+K30</f>
        <v>17177</v>
      </c>
      <c r="M30" s="37"/>
      <c r="N30" s="51"/>
      <c r="O30" s="32"/>
      <c r="P30" s="52">
        <f>'[2]02.09'!$AH$1010</f>
        <v>7941</v>
      </c>
      <c r="R30" s="1" t="s">
        <v>45</v>
      </c>
      <c r="S30" s="1">
        <v>17177</v>
      </c>
      <c r="T30" s="1">
        <f t="shared" si="0"/>
        <v>18380</v>
      </c>
    </row>
    <row r="31" spans="3:21" ht="17.25" customHeight="1">
      <c r="C31" s="141"/>
      <c r="D31" s="32"/>
      <c r="E31" s="33" t="s">
        <v>46</v>
      </c>
      <c r="F31" s="34">
        <v>1</v>
      </c>
      <c r="G31" s="35">
        <f>$S$29</f>
        <v>17189</v>
      </c>
      <c r="H31" s="35"/>
      <c r="I31" s="35"/>
      <c r="J31" s="35"/>
      <c r="K31" s="35"/>
      <c r="L31" s="36">
        <f t="shared" si="1"/>
        <v>17189</v>
      </c>
      <c r="M31" s="37"/>
      <c r="N31" s="51"/>
      <c r="O31" s="32"/>
      <c r="P31" s="32"/>
      <c r="R31" s="1" t="s">
        <v>47</v>
      </c>
      <c r="S31" s="1">
        <v>15658</v>
      </c>
    </row>
    <row r="32" spans="3:21" ht="16.5" customHeight="1">
      <c r="C32" s="141"/>
      <c r="D32" s="32"/>
      <c r="E32" s="33" t="s">
        <v>48</v>
      </c>
      <c r="F32" s="34">
        <v>0.5</v>
      </c>
      <c r="G32" s="35">
        <f>$S$30</f>
        <v>17177</v>
      </c>
      <c r="H32" s="35"/>
      <c r="I32" s="35"/>
      <c r="J32" s="35"/>
      <c r="K32" s="35"/>
      <c r="L32" s="36">
        <f t="shared" si="1"/>
        <v>8588.5</v>
      </c>
      <c r="M32" s="37"/>
      <c r="N32" s="51"/>
      <c r="O32" s="32"/>
      <c r="P32" s="32"/>
      <c r="R32" s="1" t="s">
        <v>49</v>
      </c>
      <c r="S32" s="1">
        <v>16330</v>
      </c>
    </row>
    <row r="33" spans="2:21" ht="17.25" hidden="1" customHeight="1">
      <c r="C33" s="141"/>
      <c r="D33" s="32"/>
      <c r="E33" s="33" t="s">
        <v>50</v>
      </c>
      <c r="F33" s="34">
        <f>1-1</f>
        <v>0</v>
      </c>
      <c r="G33" s="35">
        <f>$S$29</f>
        <v>17189</v>
      </c>
      <c r="H33" s="35"/>
      <c r="I33" s="35"/>
      <c r="J33" s="35"/>
      <c r="K33" s="35"/>
      <c r="L33" s="36">
        <f t="shared" si="1"/>
        <v>0</v>
      </c>
      <c r="M33" s="37"/>
      <c r="N33" s="51"/>
      <c r="O33" s="32"/>
      <c r="P33" s="32"/>
      <c r="R33" s="1" t="s">
        <v>51</v>
      </c>
      <c r="S33" s="1">
        <v>17034</v>
      </c>
      <c r="T33" s="1">
        <f>ROUNDUP(S33*1.055,0)</f>
        <v>17971</v>
      </c>
    </row>
    <row r="34" spans="2:21" ht="57.75" customHeight="1">
      <c r="C34" s="141"/>
      <c r="D34" s="32"/>
      <c r="E34" s="33" t="s">
        <v>52</v>
      </c>
      <c r="F34" s="34">
        <v>0.5</v>
      </c>
      <c r="G34" s="35">
        <f>S34</f>
        <v>18075</v>
      </c>
      <c r="H34" s="35"/>
      <c r="I34" s="35"/>
      <c r="J34" s="35"/>
      <c r="K34" s="35"/>
      <c r="L34" s="36">
        <f t="shared" si="1"/>
        <v>9037.5</v>
      </c>
      <c r="M34" s="37"/>
      <c r="N34" s="51"/>
      <c r="O34" s="32"/>
      <c r="P34" s="32"/>
      <c r="R34" s="1" t="s">
        <v>53</v>
      </c>
      <c r="S34" s="1">
        <v>18075</v>
      </c>
      <c r="T34" s="1">
        <v>18075</v>
      </c>
      <c r="U34" s="1">
        <f>S34-T34</f>
        <v>0</v>
      </c>
    </row>
    <row r="35" spans="2:21" ht="16.5" customHeight="1">
      <c r="C35" s="141"/>
      <c r="D35" s="32"/>
      <c r="E35" s="33" t="s">
        <v>54</v>
      </c>
      <c r="F35" s="34">
        <v>1</v>
      </c>
      <c r="G35" s="35">
        <f>$S$28</f>
        <v>17200</v>
      </c>
      <c r="H35" s="35"/>
      <c r="I35" s="35"/>
      <c r="J35" s="35"/>
      <c r="K35" s="35"/>
      <c r="L35" s="36">
        <f t="shared" si="1"/>
        <v>17200</v>
      </c>
      <c r="M35" s="37"/>
      <c r="N35" s="51"/>
      <c r="O35" s="32"/>
      <c r="P35" s="32"/>
      <c r="R35" s="1" t="s">
        <v>55</v>
      </c>
      <c r="S35" s="1">
        <v>18726</v>
      </c>
      <c r="T35" s="1">
        <v>18726</v>
      </c>
      <c r="U35" s="1">
        <f t="shared" ref="U35:U41" si="2">S35-T35</f>
        <v>0</v>
      </c>
    </row>
    <row r="36" spans="2:21" ht="28.5" customHeight="1">
      <c r="C36" s="141"/>
      <c r="D36" s="32"/>
      <c r="E36" s="33" t="s">
        <v>56</v>
      </c>
      <c r="F36" s="34">
        <v>0.5</v>
      </c>
      <c r="G36" s="35">
        <f>$S$30</f>
        <v>17177</v>
      </c>
      <c r="H36" s="35"/>
      <c r="I36" s="35"/>
      <c r="J36" s="35"/>
      <c r="K36" s="35"/>
      <c r="L36" s="36">
        <f t="shared" si="1"/>
        <v>8588.5</v>
      </c>
      <c r="M36" s="37"/>
      <c r="N36" s="51"/>
      <c r="O36" s="32"/>
      <c r="P36" s="32"/>
      <c r="R36" s="1" t="s">
        <v>57</v>
      </c>
      <c r="S36" s="1">
        <v>17099</v>
      </c>
      <c r="T36" s="1">
        <v>17099</v>
      </c>
      <c r="U36" s="1">
        <f t="shared" si="2"/>
        <v>0</v>
      </c>
    </row>
    <row r="37" spans="2:21" ht="21" customHeight="1" thickBot="1">
      <c r="C37" s="142"/>
      <c r="D37" s="43"/>
      <c r="E37" s="44" t="s">
        <v>58</v>
      </c>
      <c r="F37" s="53">
        <f>SUM(F29:F36)</f>
        <v>42.33</v>
      </c>
      <c r="G37" s="46"/>
      <c r="H37" s="46"/>
      <c r="I37" s="46"/>
      <c r="J37" s="46"/>
      <c r="K37" s="46"/>
      <c r="L37" s="47">
        <f>SUM(L29:L36)</f>
        <v>975447.79</v>
      </c>
      <c r="M37" s="48"/>
      <c r="N37" s="54">
        <f>SUM(N29:N36)</f>
        <v>31344.299999999996</v>
      </c>
      <c r="O37" s="54">
        <f>SUM(O29:O36)</f>
        <v>12859.199999999999</v>
      </c>
      <c r="P37" s="54">
        <f>SUM(P29:P36)</f>
        <v>17505.75</v>
      </c>
      <c r="R37" s="1" t="s">
        <v>59</v>
      </c>
      <c r="S37" s="1">
        <v>18332</v>
      </c>
      <c r="T37" s="1">
        <v>18332</v>
      </c>
      <c r="U37" s="1">
        <f t="shared" si="2"/>
        <v>0</v>
      </c>
    </row>
    <row r="38" spans="2:21" ht="16.5" hidden="1" customHeight="1">
      <c r="C38" s="131" t="s">
        <v>60</v>
      </c>
      <c r="D38" s="32"/>
      <c r="E38" s="33" t="s">
        <v>61</v>
      </c>
      <c r="F38" s="34">
        <f>0.5-0.5</f>
        <v>0</v>
      </c>
      <c r="G38" s="35">
        <f>$S$36</f>
        <v>17099</v>
      </c>
      <c r="H38" s="35"/>
      <c r="I38" s="35"/>
      <c r="J38" s="35"/>
      <c r="K38" s="35"/>
      <c r="L38" s="36">
        <f>F38*(G38+H38+I38+K38)</f>
        <v>0</v>
      </c>
      <c r="M38" s="37"/>
      <c r="N38" s="32"/>
      <c r="O38" s="32"/>
      <c r="P38" s="55">
        <f>F38*$P$22-(F38*(G38+J38)+N38)</f>
        <v>0</v>
      </c>
      <c r="R38" s="1" t="s">
        <v>62</v>
      </c>
      <c r="S38" s="1">
        <v>15453</v>
      </c>
      <c r="T38" s="1">
        <v>16149</v>
      </c>
      <c r="U38" s="1">
        <f t="shared" si="2"/>
        <v>-696</v>
      </c>
    </row>
    <row r="39" spans="2:21" ht="15.75" customHeight="1">
      <c r="C39" s="131"/>
      <c r="D39" s="32"/>
      <c r="E39" s="33" t="s">
        <v>63</v>
      </c>
      <c r="F39" s="34">
        <f>1-0.5</f>
        <v>0.5</v>
      </c>
      <c r="G39" s="35">
        <f>$S$39</f>
        <v>20150</v>
      </c>
      <c r="H39" s="35"/>
      <c r="I39" s="35"/>
      <c r="J39" s="35"/>
      <c r="K39" s="35"/>
      <c r="L39" s="36">
        <f>F39*G39+H39+I39+K39</f>
        <v>10075</v>
      </c>
      <c r="M39" s="37"/>
      <c r="N39" s="32">
        <f>G39*7%</f>
        <v>1410.5000000000002</v>
      </c>
      <c r="O39" s="32"/>
      <c r="P39" s="55">
        <f>IF((F39*$P$22-(F39*(G39+J39)+N39))&gt;0,F39*$P$22-(F39*(G39+J39)+N39),0)</f>
        <v>0</v>
      </c>
      <c r="R39" s="1" t="s">
        <v>64</v>
      </c>
      <c r="S39" s="1">
        <v>20150</v>
      </c>
      <c r="T39" s="1">
        <v>20150</v>
      </c>
      <c r="U39" s="1">
        <f t="shared" si="2"/>
        <v>0</v>
      </c>
    </row>
    <row r="40" spans="2:21" ht="15" customHeight="1">
      <c r="C40" s="131"/>
      <c r="D40" s="32"/>
      <c r="E40" s="33" t="s">
        <v>65</v>
      </c>
      <c r="F40" s="34">
        <v>0.5</v>
      </c>
      <c r="G40" s="35">
        <f>S40</f>
        <v>17022</v>
      </c>
      <c r="H40" s="35"/>
      <c r="I40" s="35"/>
      <c r="J40" s="35"/>
      <c r="K40" s="35"/>
      <c r="L40" s="36">
        <f>F40*G40+H40+I40+K40</f>
        <v>8511</v>
      </c>
      <c r="M40" s="37"/>
      <c r="N40" s="32"/>
      <c r="O40" s="32"/>
      <c r="P40" s="55">
        <f t="shared" ref="P40:P42" si="3">IF((F40*$P$22-(F40*(G40+J40)+N40))&gt;0,F40*$P$22-(F40*(G40+J40)+N40),0)</f>
        <v>1110</v>
      </c>
      <c r="R40" s="1" t="s">
        <v>66</v>
      </c>
      <c r="S40" s="1">
        <v>17022</v>
      </c>
      <c r="T40" s="1">
        <v>17022</v>
      </c>
      <c r="U40" s="1">
        <f t="shared" si="2"/>
        <v>0</v>
      </c>
    </row>
    <row r="41" spans="2:21" ht="15" hidden="1" customHeight="1">
      <c r="C41" s="131"/>
      <c r="D41" s="32"/>
      <c r="E41" s="33"/>
      <c r="F41" s="34"/>
      <c r="G41" s="35">
        <f>S35</f>
        <v>18726</v>
      </c>
      <c r="H41" s="35"/>
      <c r="I41" s="35"/>
      <c r="J41" s="35"/>
      <c r="K41" s="35"/>
      <c r="L41" s="36"/>
      <c r="M41" s="37"/>
      <c r="N41" s="32"/>
      <c r="O41" s="32"/>
      <c r="P41" s="55">
        <f t="shared" si="3"/>
        <v>0</v>
      </c>
      <c r="T41" s="1">
        <v>0</v>
      </c>
      <c r="U41" s="1">
        <f t="shared" si="2"/>
        <v>0</v>
      </c>
    </row>
    <row r="42" spans="2:21" ht="16.5" customHeight="1">
      <c r="C42" s="131"/>
      <c r="D42" s="32"/>
      <c r="E42" s="56" t="s">
        <v>67</v>
      </c>
      <c r="F42" s="57">
        <v>1</v>
      </c>
      <c r="G42" s="36">
        <f>$S$37</f>
        <v>18332</v>
      </c>
      <c r="H42" s="35"/>
      <c r="I42" s="35"/>
      <c r="J42" s="35"/>
      <c r="K42" s="35"/>
      <c r="L42" s="36">
        <f>F42*G42+H42+I42+J42+K42</f>
        <v>18332</v>
      </c>
      <c r="M42" s="37"/>
      <c r="N42" s="51">
        <f>G42*10%</f>
        <v>1833.2</v>
      </c>
      <c r="O42" s="32"/>
      <c r="P42" s="55">
        <f t="shared" si="3"/>
        <v>0</v>
      </c>
      <c r="R42" s="1" t="s">
        <v>68</v>
      </c>
    </row>
    <row r="43" spans="2:21" ht="16.5" customHeight="1" thickBot="1">
      <c r="C43" s="131"/>
      <c r="D43" s="38"/>
      <c r="E43" s="58" t="s">
        <v>69</v>
      </c>
      <c r="F43" s="59">
        <f>SUM(F38:F42)</f>
        <v>2</v>
      </c>
      <c r="G43" s="60"/>
      <c r="H43" s="60"/>
      <c r="I43" s="60"/>
      <c r="J43" s="60"/>
      <c r="K43" s="60"/>
      <c r="L43" s="61">
        <f>SUM(L38:L42)</f>
        <v>36918</v>
      </c>
      <c r="M43" s="42"/>
      <c r="N43" s="49">
        <f>SUM(N38:N42)</f>
        <v>3243.7000000000003</v>
      </c>
      <c r="O43" s="49">
        <f>SUM(O38:O42)</f>
        <v>0</v>
      </c>
      <c r="P43" s="49">
        <f>SUM(P38:P42)</f>
        <v>1110</v>
      </c>
      <c r="Q43" s="1">
        <v>1</v>
      </c>
      <c r="S43" s="1">
        <v>10468</v>
      </c>
      <c r="T43" s="1">
        <v>10468</v>
      </c>
      <c r="U43" s="1">
        <f>S43-T43</f>
        <v>0</v>
      </c>
    </row>
    <row r="44" spans="2:21" ht="17.25" customHeight="1">
      <c r="B44" s="1">
        <v>1</v>
      </c>
      <c r="C44" s="132" t="s">
        <v>70</v>
      </c>
      <c r="D44" s="26"/>
      <c r="E44" s="27" t="s">
        <v>71</v>
      </c>
      <c r="F44" s="62">
        <f>0.5+0.5+0.5</f>
        <v>1.5</v>
      </c>
      <c r="G44" s="29">
        <f>IF(B44=1,$S$43,IF(B44=2,$S$44,IF(B44=3,$S$46,IF(B44=4,$S$47,IF(B44=5,$S$48,0)))))</f>
        <v>10468</v>
      </c>
      <c r="H44" s="29"/>
      <c r="I44" s="29"/>
      <c r="J44" s="29"/>
      <c r="K44" s="29"/>
      <c r="L44" s="63">
        <f>F44*G44+H44+I44+K44</f>
        <v>15702</v>
      </c>
      <c r="M44" s="64"/>
      <c r="N44" s="55">
        <f>G44*3%+G44*3%</f>
        <v>628.07999999999993</v>
      </c>
      <c r="O44" s="55"/>
      <c r="P44" s="55">
        <f t="shared" ref="P44:P48" si="4">IF((F44*$P$22-(F44*(G44+J44)+N44))&gt;0,F44*$P$22-(F44*(G44+J44)+N44),0)</f>
        <v>12532.92</v>
      </c>
      <c r="Q44" s="1">
        <v>2</v>
      </c>
      <c r="S44" s="1">
        <v>11715</v>
      </c>
      <c r="T44" s="1">
        <v>11715</v>
      </c>
      <c r="U44" s="1">
        <f t="shared" ref="U44:U53" si="5">S44-T44</f>
        <v>0</v>
      </c>
    </row>
    <row r="45" spans="2:21" ht="38.25" hidden="1" customHeight="1">
      <c r="B45" s="1">
        <v>2</v>
      </c>
      <c r="C45" s="131"/>
      <c r="D45" s="65"/>
      <c r="E45" s="66" t="s">
        <v>72</v>
      </c>
      <c r="F45" s="34"/>
      <c r="G45" s="67"/>
      <c r="H45" s="67"/>
      <c r="I45" s="67"/>
      <c r="J45" s="67"/>
      <c r="K45" s="67"/>
      <c r="L45" s="35">
        <f>F45*G45+H45+I45+K45</f>
        <v>0</v>
      </c>
      <c r="M45" s="68"/>
      <c r="N45" s="55">
        <f>G45*0%</f>
        <v>0</v>
      </c>
      <c r="O45" s="55"/>
      <c r="P45" s="55">
        <f t="shared" si="4"/>
        <v>0</v>
      </c>
      <c r="S45" s="1">
        <v>0</v>
      </c>
      <c r="T45" s="1">
        <v>0</v>
      </c>
      <c r="U45" s="1">
        <f t="shared" si="5"/>
        <v>0</v>
      </c>
    </row>
    <row r="46" spans="2:21" ht="42" customHeight="1">
      <c r="B46" s="1">
        <v>3</v>
      </c>
      <c r="C46" s="131"/>
      <c r="D46" s="32"/>
      <c r="E46" s="33" t="s">
        <v>73</v>
      </c>
      <c r="F46" s="34">
        <v>1</v>
      </c>
      <c r="G46" s="35">
        <f>IF(B46=1,$S$43,IF(B46=2,$S$44,IF(B46=3,$S$46,IF(B46=4,$S$47,IF(B46=5,$S$48,0)))))</f>
        <v>11912</v>
      </c>
      <c r="H46" s="35"/>
      <c r="I46" s="35"/>
      <c r="J46" s="35"/>
      <c r="K46" s="35"/>
      <c r="L46" s="35">
        <f>F46*(G46+H46+I46+K46)</f>
        <v>11912</v>
      </c>
      <c r="M46" s="69"/>
      <c r="N46" s="55">
        <f>G46*3%</f>
        <v>357.36</v>
      </c>
      <c r="O46" s="55"/>
      <c r="P46" s="55">
        <f t="shared" si="4"/>
        <v>6972.6399999999994</v>
      </c>
      <c r="Q46" s="1">
        <v>3</v>
      </c>
      <c r="S46" s="1">
        <v>11912</v>
      </c>
      <c r="T46" s="1">
        <v>11912</v>
      </c>
      <c r="U46" s="1">
        <f t="shared" si="5"/>
        <v>0</v>
      </c>
    </row>
    <row r="47" spans="2:21" ht="17.25" customHeight="1">
      <c r="B47" s="1">
        <v>1</v>
      </c>
      <c r="C47" s="131"/>
      <c r="D47" s="32"/>
      <c r="E47" s="33" t="s">
        <v>74</v>
      </c>
      <c r="F47" s="34">
        <v>1</v>
      </c>
      <c r="G47" s="70">
        <f>IF(B47=1,$S$43,IF(B47=2,$S$44,IF(B47=3,$S$46,IF(B47=4,$S$47,IF(B47=5,$S$48,0)))))</f>
        <v>10468</v>
      </c>
      <c r="H47" s="35"/>
      <c r="I47" s="35"/>
      <c r="J47" s="35"/>
      <c r="K47" s="35"/>
      <c r="L47" s="35">
        <f>F47*(G47+H47+I47+K47)</f>
        <v>10468</v>
      </c>
      <c r="M47" s="69"/>
      <c r="N47" s="55"/>
      <c r="O47" s="55"/>
      <c r="P47" s="55">
        <f t="shared" si="4"/>
        <v>8774</v>
      </c>
      <c r="Q47" s="1">
        <v>4</v>
      </c>
      <c r="S47" s="1">
        <v>12125</v>
      </c>
      <c r="T47" s="1">
        <v>12125</v>
      </c>
      <c r="U47" s="1">
        <f t="shared" si="5"/>
        <v>0</v>
      </c>
    </row>
    <row r="48" spans="2:21" ht="29.25" customHeight="1">
      <c r="B48" s="1">
        <v>1</v>
      </c>
      <c r="C48" s="131"/>
      <c r="D48" s="32"/>
      <c r="E48" s="33" t="s">
        <v>75</v>
      </c>
      <c r="F48" s="34">
        <f>4+0.5</f>
        <v>4.5</v>
      </c>
      <c r="G48" s="35">
        <f>IF(B48=1,$S$43,IF(B48=2,$S$44,IF(B48=3,$S$46,IF(B48=4,$S$47,IF(B48=5,$S$48,0)))))</f>
        <v>10468</v>
      </c>
      <c r="H48" s="35"/>
      <c r="I48" s="35"/>
      <c r="J48" s="35"/>
      <c r="K48" s="35"/>
      <c r="L48" s="35">
        <f>F48*(G48+H48+I48+K48+J48)</f>
        <v>47106</v>
      </c>
      <c r="M48" s="69"/>
      <c r="N48" s="55">
        <f>G48*10%+G48*3%</f>
        <v>1360.84</v>
      </c>
      <c r="O48" s="55"/>
      <c r="P48" s="55">
        <f t="shared" si="4"/>
        <v>38122.160000000003</v>
      </c>
      <c r="Q48" s="1">
        <v>5</v>
      </c>
      <c r="S48" s="1">
        <v>12345</v>
      </c>
      <c r="T48" s="1">
        <v>12345</v>
      </c>
      <c r="U48" s="1">
        <f t="shared" si="5"/>
        <v>0</v>
      </c>
    </row>
    <row r="49" spans="2:23" ht="15.75" customHeight="1">
      <c r="B49" s="1">
        <v>1</v>
      </c>
      <c r="C49" s="131"/>
      <c r="D49" s="32"/>
      <c r="E49" s="33" t="s">
        <v>76</v>
      </c>
      <c r="F49" s="34">
        <v>3</v>
      </c>
      <c r="G49" s="67">
        <f>IF(B49=1,$S$43,IF(B49=2,$S$44,IF(B49=3,$S$46,IF(B49=4,$S$47,IF(B49=5,$S$48,0)))))</f>
        <v>10468</v>
      </c>
      <c r="H49" s="35"/>
      <c r="I49" s="35"/>
      <c r="J49" s="35"/>
      <c r="K49" s="35">
        <f>G49*$K$22</f>
        <v>2093.6</v>
      </c>
      <c r="L49" s="35">
        <f>F49*(G49+H49+I49+J49+K49)</f>
        <v>37684.800000000003</v>
      </c>
      <c r="M49" s="69"/>
      <c r="N49" s="55">
        <f>G49*7%+G49*7%</f>
        <v>1465.5200000000002</v>
      </c>
      <c r="O49" s="55"/>
      <c r="P49" s="55">
        <f>IF((F49*$P$22-(F49*(G49+J49)+N49))&gt;0,F49*$P$22-(F49*(G49+J49)+N49),0)</f>
        <v>24856.480000000003</v>
      </c>
      <c r="Q49" s="1">
        <v>6</v>
      </c>
      <c r="S49" s="1">
        <v>12580</v>
      </c>
      <c r="T49" s="1">
        <v>12580</v>
      </c>
      <c r="U49" s="1">
        <f t="shared" si="5"/>
        <v>0</v>
      </c>
    </row>
    <row r="50" spans="2:23" ht="16.5" customHeight="1" thickBot="1">
      <c r="C50" s="133"/>
      <c r="D50" s="43"/>
      <c r="E50" s="44" t="s">
        <v>77</v>
      </c>
      <c r="F50" s="45">
        <f>SUM(F44:F49)</f>
        <v>11</v>
      </c>
      <c r="G50" s="71"/>
      <c r="H50" s="71"/>
      <c r="I50" s="71"/>
      <c r="J50" s="71"/>
      <c r="K50" s="71"/>
      <c r="L50" s="46">
        <f>SUM(L44:L49)</f>
        <v>122872.8</v>
      </c>
      <c r="M50" s="72"/>
      <c r="N50" s="73">
        <f>SUM(N44:N49)</f>
        <v>3811.8</v>
      </c>
      <c r="O50" s="55"/>
      <c r="P50" s="73">
        <f>SUM(P44:P49)</f>
        <v>91258.200000000012</v>
      </c>
      <c r="Q50" s="1">
        <v>7</v>
      </c>
      <c r="S50" s="1">
        <v>12944</v>
      </c>
      <c r="T50" s="1">
        <v>12944</v>
      </c>
      <c r="U50" s="1">
        <f t="shared" si="5"/>
        <v>0</v>
      </c>
    </row>
    <row r="51" spans="2:23" ht="17.25" customHeight="1">
      <c r="C51" s="74"/>
      <c r="D51" s="75"/>
      <c r="E51" s="74" t="s">
        <v>78</v>
      </c>
      <c r="F51" s="76">
        <f>F28+F37+F43+F50</f>
        <v>60.33</v>
      </c>
      <c r="G51" s="77"/>
      <c r="H51" s="77"/>
      <c r="I51" s="77"/>
      <c r="J51" s="77">
        <f>J48</f>
        <v>0</v>
      </c>
      <c r="K51" s="77">
        <f>K49</f>
        <v>2093.6</v>
      </c>
      <c r="L51" s="77">
        <f>L28+L37+L43+L50</f>
        <v>1347574.59</v>
      </c>
      <c r="M51" s="75"/>
      <c r="N51" s="73"/>
      <c r="O51" s="73"/>
      <c r="P51" s="73"/>
      <c r="Q51" s="1">
        <v>8</v>
      </c>
      <c r="S51" s="1">
        <v>12996</v>
      </c>
      <c r="T51" s="1">
        <v>12996</v>
      </c>
      <c r="U51" s="1">
        <f t="shared" si="5"/>
        <v>0</v>
      </c>
    </row>
    <row r="52" spans="2:23" ht="12" customHeight="1">
      <c r="N52" s="73"/>
      <c r="O52" s="73"/>
      <c r="P52" s="73"/>
      <c r="S52" s="1">
        <v>0</v>
      </c>
      <c r="T52" s="1">
        <v>0</v>
      </c>
      <c r="U52" s="1">
        <f t="shared" si="5"/>
        <v>0</v>
      </c>
    </row>
    <row r="53" spans="2:23" ht="12" customHeight="1">
      <c r="L53" s="78"/>
      <c r="N53" s="79" t="s">
        <v>79</v>
      </c>
      <c r="O53" s="55"/>
      <c r="P53" s="73">
        <f>L51+W62</f>
        <v>1525786.7400000002</v>
      </c>
      <c r="S53" s="1">
        <v>78674</v>
      </c>
      <c r="T53" s="1">
        <v>82215</v>
      </c>
      <c r="U53" s="1">
        <f t="shared" si="5"/>
        <v>-3541</v>
      </c>
    </row>
    <row r="54" spans="2:23" ht="12" customHeight="1"/>
    <row r="55" spans="2:23" ht="12" customHeight="1">
      <c r="N55" s="1">
        <v>5000</v>
      </c>
      <c r="O55" s="1">
        <v>17</v>
      </c>
      <c r="P55" s="1">
        <f>N55*O55</f>
        <v>85000</v>
      </c>
    </row>
    <row r="56" spans="2:23" ht="13.5" customHeight="1"/>
    <row r="57" spans="2:23">
      <c r="S57" s="1" t="s">
        <v>88</v>
      </c>
      <c r="T57" s="1" t="s">
        <v>89</v>
      </c>
      <c r="U57" s="1" t="s">
        <v>90</v>
      </c>
      <c r="V57" s="1" t="s">
        <v>91</v>
      </c>
    </row>
    <row r="58" spans="2:23" ht="15.75">
      <c r="E58" s="80" t="s">
        <v>80</v>
      </c>
      <c r="F58" s="80"/>
      <c r="G58" s="81"/>
      <c r="H58" s="81"/>
      <c r="I58" s="81"/>
      <c r="J58" s="80"/>
      <c r="K58" s="80" t="s">
        <v>81</v>
      </c>
      <c r="R58" s="1" t="s">
        <v>82</v>
      </c>
      <c r="S58" s="16"/>
      <c r="T58" s="16">
        <f>N28</f>
        <v>17079.2</v>
      </c>
      <c r="U58" s="16">
        <f>N43</f>
        <v>3243.7000000000003</v>
      </c>
      <c r="V58" s="16">
        <f>N50</f>
        <v>3811.8</v>
      </c>
      <c r="W58" s="16">
        <f>SUM(S58:V58)</f>
        <v>24134.7</v>
      </c>
    </row>
    <row r="59" spans="2:23" ht="15.75">
      <c r="E59" s="80"/>
      <c r="F59" s="80"/>
      <c r="G59" s="80"/>
      <c r="H59" s="80"/>
      <c r="I59" s="80"/>
      <c r="J59" s="80"/>
      <c r="K59" s="80"/>
      <c r="R59" s="1" t="s">
        <v>83</v>
      </c>
      <c r="S59" s="16">
        <f>N37</f>
        <v>31344.299999999996</v>
      </c>
      <c r="T59" s="16"/>
      <c r="U59" s="16"/>
      <c r="V59" s="16"/>
      <c r="W59" s="16">
        <f t="shared" ref="W59:W61" si="6">SUM(S59:V59)</f>
        <v>31344.299999999996</v>
      </c>
    </row>
    <row r="60" spans="2:23" ht="15.75">
      <c r="E60" s="80" t="s">
        <v>84</v>
      </c>
      <c r="F60" s="80"/>
      <c r="G60" s="81"/>
      <c r="H60" s="81"/>
      <c r="I60" s="81"/>
      <c r="J60" s="80"/>
      <c r="K60" s="80" t="s">
        <v>99</v>
      </c>
      <c r="N60" s="16">
        <f>L51-'01.09.24 (2)'!L51</f>
        <v>111647.04000000027</v>
      </c>
      <c r="R60" s="1" t="s">
        <v>86</v>
      </c>
      <c r="S60" s="16">
        <f>O37</f>
        <v>12859.199999999999</v>
      </c>
      <c r="T60" s="16"/>
      <c r="U60" s="16"/>
      <c r="V60" s="16"/>
      <c r="W60" s="16">
        <f t="shared" si="6"/>
        <v>12859.199999999999</v>
      </c>
    </row>
    <row r="61" spans="2:23">
      <c r="R61" s="1" t="s">
        <v>92</v>
      </c>
      <c r="S61" s="16">
        <f>P37</f>
        <v>17505.75</v>
      </c>
      <c r="T61" s="16">
        <f>P28</f>
        <v>0</v>
      </c>
      <c r="U61" s="16">
        <f>P43</f>
        <v>1110</v>
      </c>
      <c r="V61" s="16">
        <f>P50</f>
        <v>91258.200000000012</v>
      </c>
      <c r="W61" s="16">
        <f t="shared" si="6"/>
        <v>109873.95000000001</v>
      </c>
    </row>
    <row r="62" spans="2:23">
      <c r="S62" s="16"/>
      <c r="T62" s="16"/>
      <c r="U62" s="16"/>
      <c r="V62" s="16"/>
      <c r="W62" s="16">
        <f>SUM(W58:W61)</f>
        <v>178212.15000000002</v>
      </c>
    </row>
    <row r="64" spans="2:23">
      <c r="C64" s="82">
        <f>H11</f>
        <v>45980</v>
      </c>
    </row>
    <row r="72" spans="16:16">
      <c r="P72" s="1">
        <f>P22*F50</f>
        <v>211662</v>
      </c>
    </row>
    <row r="73" spans="16:16">
      <c r="P73" s="1">
        <f>L50-F49*K49</f>
        <v>116592</v>
      </c>
    </row>
    <row r="74" spans="16:16">
      <c r="P74" s="16">
        <f>P72-P73-N50</f>
        <v>91258.2</v>
      </c>
    </row>
  </sheetData>
  <mergeCells count="28">
    <mergeCell ref="J1:M1"/>
    <mergeCell ref="J2:M2"/>
    <mergeCell ref="J5:K5"/>
    <mergeCell ref="C8:M8"/>
    <mergeCell ref="F10:G10"/>
    <mergeCell ref="H10:I10"/>
    <mergeCell ref="F11:G11"/>
    <mergeCell ref="H11:I11"/>
    <mergeCell ref="I12:M12"/>
    <mergeCell ref="L13:M13"/>
    <mergeCell ref="F15:G15"/>
    <mergeCell ref="H15:I15"/>
    <mergeCell ref="J15:K15"/>
    <mergeCell ref="H16:I16"/>
    <mergeCell ref="C20:D20"/>
    <mergeCell ref="E20:E22"/>
    <mergeCell ref="F20:F22"/>
    <mergeCell ref="G20:G22"/>
    <mergeCell ref="H20:H22"/>
    <mergeCell ref="I20:K20"/>
    <mergeCell ref="C38:C43"/>
    <mergeCell ref="C44:C50"/>
    <mergeCell ref="L20:L21"/>
    <mergeCell ref="M20:M21"/>
    <mergeCell ref="C21:C22"/>
    <mergeCell ref="D21:D22"/>
    <mergeCell ref="C24:C28"/>
    <mergeCell ref="C29:C37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1:W77"/>
  <sheetViews>
    <sheetView tabSelected="1" view="pageBreakPreview" zoomScale="85" zoomScaleNormal="100" zoomScaleSheetLayoutView="85" workbookViewId="0">
      <selection activeCell="E3" sqref="E3"/>
    </sheetView>
  </sheetViews>
  <sheetFormatPr defaultRowHeight="12.75"/>
  <cols>
    <col min="1" max="2" width="9.140625" style="1"/>
    <col min="3" max="3" width="17.140625" style="1" customWidth="1"/>
    <col min="4" max="4" width="5.5703125" style="1" customWidth="1"/>
    <col min="5" max="5" width="28.85546875" style="1" customWidth="1"/>
    <col min="6" max="6" width="10.7109375" style="1" customWidth="1"/>
    <col min="7" max="7" width="11.7109375" style="1" bestFit="1" customWidth="1"/>
    <col min="8" max="8" width="10.7109375" style="1" customWidth="1"/>
    <col min="9" max="9" width="11.140625" style="1" customWidth="1"/>
    <col min="10" max="10" width="9.42578125" style="1" customWidth="1"/>
    <col min="11" max="11" width="14.28515625" style="1" bestFit="1" customWidth="1"/>
    <col min="12" max="12" width="15.28515625" style="1" customWidth="1"/>
    <col min="13" max="13" width="9.140625" style="1" customWidth="1"/>
    <col min="14" max="14" width="13.28515625" style="1" customWidth="1"/>
    <col min="15" max="15" width="9.140625" style="1" customWidth="1"/>
    <col min="16" max="16" width="12.28515625" style="1" customWidth="1"/>
    <col min="17" max="17" width="9.140625" style="1" customWidth="1"/>
    <col min="18" max="18" width="23.140625" style="1" customWidth="1"/>
    <col min="19" max="19" width="13.42578125" style="1" customWidth="1"/>
    <col min="20" max="21" width="9.140625" style="1" customWidth="1"/>
    <col min="22" max="22" width="10.42578125" style="1" bestFit="1" customWidth="1"/>
    <col min="23" max="23" width="10.28515625" style="1" bestFit="1" customWidth="1"/>
    <col min="24" max="258" width="9.140625" style="1"/>
    <col min="259" max="259" width="17.140625" style="1" customWidth="1"/>
    <col min="260" max="260" width="5.5703125" style="1" customWidth="1"/>
    <col min="261" max="261" width="28.85546875" style="1" customWidth="1"/>
    <col min="262" max="262" width="10.7109375" style="1" customWidth="1"/>
    <col min="263" max="263" width="11.7109375" style="1" bestFit="1" customWidth="1"/>
    <col min="264" max="264" width="11.28515625" style="1" customWidth="1"/>
    <col min="265" max="265" width="11.140625" style="1" customWidth="1"/>
    <col min="266" max="266" width="9.42578125" style="1" customWidth="1"/>
    <col min="267" max="267" width="14.28515625" style="1" bestFit="1" customWidth="1"/>
    <col min="268" max="268" width="15.28515625" style="1" customWidth="1"/>
    <col min="269" max="269" width="9.140625" style="1"/>
    <col min="270" max="270" width="13.7109375" style="1" customWidth="1"/>
    <col min="271" max="271" width="9.140625" style="1"/>
    <col min="272" max="272" width="13" style="1" customWidth="1"/>
    <col min="273" max="273" width="9.140625" style="1"/>
    <col min="274" max="274" width="23.140625" style="1" customWidth="1"/>
    <col min="275" max="275" width="13.42578125" style="1" customWidth="1"/>
    <col min="276" max="514" width="9.140625" style="1"/>
    <col min="515" max="515" width="17.140625" style="1" customWidth="1"/>
    <col min="516" max="516" width="5.5703125" style="1" customWidth="1"/>
    <col min="517" max="517" width="28.85546875" style="1" customWidth="1"/>
    <col min="518" max="518" width="10.7109375" style="1" customWidth="1"/>
    <col min="519" max="519" width="11.7109375" style="1" bestFit="1" customWidth="1"/>
    <col min="520" max="520" width="11.28515625" style="1" customWidth="1"/>
    <col min="521" max="521" width="11.140625" style="1" customWidth="1"/>
    <col min="522" max="522" width="9.42578125" style="1" customWidth="1"/>
    <col min="523" max="523" width="14.28515625" style="1" bestFit="1" customWidth="1"/>
    <col min="524" max="524" width="15.28515625" style="1" customWidth="1"/>
    <col min="525" max="525" width="9.140625" style="1"/>
    <col min="526" max="526" width="13.7109375" style="1" customWidth="1"/>
    <col min="527" max="527" width="9.140625" style="1"/>
    <col min="528" max="528" width="13" style="1" customWidth="1"/>
    <col min="529" max="529" width="9.140625" style="1"/>
    <col min="530" max="530" width="23.140625" style="1" customWidth="1"/>
    <col min="531" max="531" width="13.42578125" style="1" customWidth="1"/>
    <col min="532" max="770" width="9.140625" style="1"/>
    <col min="771" max="771" width="17.140625" style="1" customWidth="1"/>
    <col min="772" max="772" width="5.5703125" style="1" customWidth="1"/>
    <col min="773" max="773" width="28.85546875" style="1" customWidth="1"/>
    <col min="774" max="774" width="10.7109375" style="1" customWidth="1"/>
    <col min="775" max="775" width="11.7109375" style="1" bestFit="1" customWidth="1"/>
    <col min="776" max="776" width="11.28515625" style="1" customWidth="1"/>
    <col min="777" max="777" width="11.140625" style="1" customWidth="1"/>
    <col min="778" max="778" width="9.42578125" style="1" customWidth="1"/>
    <col min="779" max="779" width="14.28515625" style="1" bestFit="1" customWidth="1"/>
    <col min="780" max="780" width="15.28515625" style="1" customWidth="1"/>
    <col min="781" max="781" width="9.140625" style="1"/>
    <col min="782" max="782" width="13.7109375" style="1" customWidth="1"/>
    <col min="783" max="783" width="9.140625" style="1"/>
    <col min="784" max="784" width="13" style="1" customWidth="1"/>
    <col min="785" max="785" width="9.140625" style="1"/>
    <col min="786" max="786" width="23.140625" style="1" customWidth="1"/>
    <col min="787" max="787" width="13.42578125" style="1" customWidth="1"/>
    <col min="788" max="1026" width="9.140625" style="1"/>
    <col min="1027" max="1027" width="17.140625" style="1" customWidth="1"/>
    <col min="1028" max="1028" width="5.5703125" style="1" customWidth="1"/>
    <col min="1029" max="1029" width="28.85546875" style="1" customWidth="1"/>
    <col min="1030" max="1030" width="10.7109375" style="1" customWidth="1"/>
    <col min="1031" max="1031" width="11.7109375" style="1" bestFit="1" customWidth="1"/>
    <col min="1032" max="1032" width="11.28515625" style="1" customWidth="1"/>
    <col min="1033" max="1033" width="11.140625" style="1" customWidth="1"/>
    <col min="1034" max="1034" width="9.42578125" style="1" customWidth="1"/>
    <col min="1035" max="1035" width="14.28515625" style="1" bestFit="1" customWidth="1"/>
    <col min="1036" max="1036" width="15.28515625" style="1" customWidth="1"/>
    <col min="1037" max="1037" width="9.140625" style="1"/>
    <col min="1038" max="1038" width="13.7109375" style="1" customWidth="1"/>
    <col min="1039" max="1039" width="9.140625" style="1"/>
    <col min="1040" max="1040" width="13" style="1" customWidth="1"/>
    <col min="1041" max="1041" width="9.140625" style="1"/>
    <col min="1042" max="1042" width="23.140625" style="1" customWidth="1"/>
    <col min="1043" max="1043" width="13.42578125" style="1" customWidth="1"/>
    <col min="1044" max="1282" width="9.140625" style="1"/>
    <col min="1283" max="1283" width="17.140625" style="1" customWidth="1"/>
    <col min="1284" max="1284" width="5.5703125" style="1" customWidth="1"/>
    <col min="1285" max="1285" width="28.85546875" style="1" customWidth="1"/>
    <col min="1286" max="1286" width="10.7109375" style="1" customWidth="1"/>
    <col min="1287" max="1287" width="11.7109375" style="1" bestFit="1" customWidth="1"/>
    <col min="1288" max="1288" width="11.28515625" style="1" customWidth="1"/>
    <col min="1289" max="1289" width="11.140625" style="1" customWidth="1"/>
    <col min="1290" max="1290" width="9.42578125" style="1" customWidth="1"/>
    <col min="1291" max="1291" width="14.28515625" style="1" bestFit="1" customWidth="1"/>
    <col min="1292" max="1292" width="15.28515625" style="1" customWidth="1"/>
    <col min="1293" max="1293" width="9.140625" style="1"/>
    <col min="1294" max="1294" width="13.7109375" style="1" customWidth="1"/>
    <col min="1295" max="1295" width="9.140625" style="1"/>
    <col min="1296" max="1296" width="13" style="1" customWidth="1"/>
    <col min="1297" max="1297" width="9.140625" style="1"/>
    <col min="1298" max="1298" width="23.140625" style="1" customWidth="1"/>
    <col min="1299" max="1299" width="13.42578125" style="1" customWidth="1"/>
    <col min="1300" max="1538" width="9.140625" style="1"/>
    <col min="1539" max="1539" width="17.140625" style="1" customWidth="1"/>
    <col min="1540" max="1540" width="5.5703125" style="1" customWidth="1"/>
    <col min="1541" max="1541" width="28.85546875" style="1" customWidth="1"/>
    <col min="1542" max="1542" width="10.7109375" style="1" customWidth="1"/>
    <col min="1543" max="1543" width="11.7109375" style="1" bestFit="1" customWidth="1"/>
    <col min="1544" max="1544" width="11.28515625" style="1" customWidth="1"/>
    <col min="1545" max="1545" width="11.140625" style="1" customWidth="1"/>
    <col min="1546" max="1546" width="9.42578125" style="1" customWidth="1"/>
    <col min="1547" max="1547" width="14.28515625" style="1" bestFit="1" customWidth="1"/>
    <col min="1548" max="1548" width="15.28515625" style="1" customWidth="1"/>
    <col min="1549" max="1549" width="9.140625" style="1"/>
    <col min="1550" max="1550" width="13.7109375" style="1" customWidth="1"/>
    <col min="1551" max="1551" width="9.140625" style="1"/>
    <col min="1552" max="1552" width="13" style="1" customWidth="1"/>
    <col min="1553" max="1553" width="9.140625" style="1"/>
    <col min="1554" max="1554" width="23.140625" style="1" customWidth="1"/>
    <col min="1555" max="1555" width="13.42578125" style="1" customWidth="1"/>
    <col min="1556" max="1794" width="9.140625" style="1"/>
    <col min="1795" max="1795" width="17.140625" style="1" customWidth="1"/>
    <col min="1796" max="1796" width="5.5703125" style="1" customWidth="1"/>
    <col min="1797" max="1797" width="28.85546875" style="1" customWidth="1"/>
    <col min="1798" max="1798" width="10.7109375" style="1" customWidth="1"/>
    <col min="1799" max="1799" width="11.7109375" style="1" bestFit="1" customWidth="1"/>
    <col min="1800" max="1800" width="11.28515625" style="1" customWidth="1"/>
    <col min="1801" max="1801" width="11.140625" style="1" customWidth="1"/>
    <col min="1802" max="1802" width="9.42578125" style="1" customWidth="1"/>
    <col min="1803" max="1803" width="14.28515625" style="1" bestFit="1" customWidth="1"/>
    <col min="1804" max="1804" width="15.28515625" style="1" customWidth="1"/>
    <col min="1805" max="1805" width="9.140625" style="1"/>
    <col min="1806" max="1806" width="13.7109375" style="1" customWidth="1"/>
    <col min="1807" max="1807" width="9.140625" style="1"/>
    <col min="1808" max="1808" width="13" style="1" customWidth="1"/>
    <col min="1809" max="1809" width="9.140625" style="1"/>
    <col min="1810" max="1810" width="23.140625" style="1" customWidth="1"/>
    <col min="1811" max="1811" width="13.42578125" style="1" customWidth="1"/>
    <col min="1812" max="2050" width="9.140625" style="1"/>
    <col min="2051" max="2051" width="17.140625" style="1" customWidth="1"/>
    <col min="2052" max="2052" width="5.5703125" style="1" customWidth="1"/>
    <col min="2053" max="2053" width="28.85546875" style="1" customWidth="1"/>
    <col min="2054" max="2054" width="10.7109375" style="1" customWidth="1"/>
    <col min="2055" max="2055" width="11.7109375" style="1" bestFit="1" customWidth="1"/>
    <col min="2056" max="2056" width="11.28515625" style="1" customWidth="1"/>
    <col min="2057" max="2057" width="11.140625" style="1" customWidth="1"/>
    <col min="2058" max="2058" width="9.42578125" style="1" customWidth="1"/>
    <col min="2059" max="2059" width="14.28515625" style="1" bestFit="1" customWidth="1"/>
    <col min="2060" max="2060" width="15.28515625" style="1" customWidth="1"/>
    <col min="2061" max="2061" width="9.140625" style="1"/>
    <col min="2062" max="2062" width="13.7109375" style="1" customWidth="1"/>
    <col min="2063" max="2063" width="9.140625" style="1"/>
    <col min="2064" max="2064" width="13" style="1" customWidth="1"/>
    <col min="2065" max="2065" width="9.140625" style="1"/>
    <col min="2066" max="2066" width="23.140625" style="1" customWidth="1"/>
    <col min="2067" max="2067" width="13.42578125" style="1" customWidth="1"/>
    <col min="2068" max="2306" width="9.140625" style="1"/>
    <col min="2307" max="2307" width="17.140625" style="1" customWidth="1"/>
    <col min="2308" max="2308" width="5.5703125" style="1" customWidth="1"/>
    <col min="2309" max="2309" width="28.85546875" style="1" customWidth="1"/>
    <col min="2310" max="2310" width="10.7109375" style="1" customWidth="1"/>
    <col min="2311" max="2311" width="11.7109375" style="1" bestFit="1" customWidth="1"/>
    <col min="2312" max="2312" width="11.28515625" style="1" customWidth="1"/>
    <col min="2313" max="2313" width="11.140625" style="1" customWidth="1"/>
    <col min="2314" max="2314" width="9.42578125" style="1" customWidth="1"/>
    <col min="2315" max="2315" width="14.28515625" style="1" bestFit="1" customWidth="1"/>
    <col min="2316" max="2316" width="15.28515625" style="1" customWidth="1"/>
    <col min="2317" max="2317" width="9.140625" style="1"/>
    <col min="2318" max="2318" width="13.7109375" style="1" customWidth="1"/>
    <col min="2319" max="2319" width="9.140625" style="1"/>
    <col min="2320" max="2320" width="13" style="1" customWidth="1"/>
    <col min="2321" max="2321" width="9.140625" style="1"/>
    <col min="2322" max="2322" width="23.140625" style="1" customWidth="1"/>
    <col min="2323" max="2323" width="13.42578125" style="1" customWidth="1"/>
    <col min="2324" max="2562" width="9.140625" style="1"/>
    <col min="2563" max="2563" width="17.140625" style="1" customWidth="1"/>
    <col min="2564" max="2564" width="5.5703125" style="1" customWidth="1"/>
    <col min="2565" max="2565" width="28.85546875" style="1" customWidth="1"/>
    <col min="2566" max="2566" width="10.7109375" style="1" customWidth="1"/>
    <col min="2567" max="2567" width="11.7109375" style="1" bestFit="1" customWidth="1"/>
    <col min="2568" max="2568" width="11.28515625" style="1" customWidth="1"/>
    <col min="2569" max="2569" width="11.140625" style="1" customWidth="1"/>
    <col min="2570" max="2570" width="9.42578125" style="1" customWidth="1"/>
    <col min="2571" max="2571" width="14.28515625" style="1" bestFit="1" customWidth="1"/>
    <col min="2572" max="2572" width="15.28515625" style="1" customWidth="1"/>
    <col min="2573" max="2573" width="9.140625" style="1"/>
    <col min="2574" max="2574" width="13.7109375" style="1" customWidth="1"/>
    <col min="2575" max="2575" width="9.140625" style="1"/>
    <col min="2576" max="2576" width="13" style="1" customWidth="1"/>
    <col min="2577" max="2577" width="9.140625" style="1"/>
    <col min="2578" max="2578" width="23.140625" style="1" customWidth="1"/>
    <col min="2579" max="2579" width="13.42578125" style="1" customWidth="1"/>
    <col min="2580" max="2818" width="9.140625" style="1"/>
    <col min="2819" max="2819" width="17.140625" style="1" customWidth="1"/>
    <col min="2820" max="2820" width="5.5703125" style="1" customWidth="1"/>
    <col min="2821" max="2821" width="28.85546875" style="1" customWidth="1"/>
    <col min="2822" max="2822" width="10.7109375" style="1" customWidth="1"/>
    <col min="2823" max="2823" width="11.7109375" style="1" bestFit="1" customWidth="1"/>
    <col min="2824" max="2824" width="11.28515625" style="1" customWidth="1"/>
    <col min="2825" max="2825" width="11.140625" style="1" customWidth="1"/>
    <col min="2826" max="2826" width="9.42578125" style="1" customWidth="1"/>
    <col min="2827" max="2827" width="14.28515625" style="1" bestFit="1" customWidth="1"/>
    <col min="2828" max="2828" width="15.28515625" style="1" customWidth="1"/>
    <col min="2829" max="2829" width="9.140625" style="1"/>
    <col min="2830" max="2830" width="13.7109375" style="1" customWidth="1"/>
    <col min="2831" max="2831" width="9.140625" style="1"/>
    <col min="2832" max="2832" width="13" style="1" customWidth="1"/>
    <col min="2833" max="2833" width="9.140625" style="1"/>
    <col min="2834" max="2834" width="23.140625" style="1" customWidth="1"/>
    <col min="2835" max="2835" width="13.42578125" style="1" customWidth="1"/>
    <col min="2836" max="3074" width="9.140625" style="1"/>
    <col min="3075" max="3075" width="17.140625" style="1" customWidth="1"/>
    <col min="3076" max="3076" width="5.5703125" style="1" customWidth="1"/>
    <col min="3077" max="3077" width="28.85546875" style="1" customWidth="1"/>
    <col min="3078" max="3078" width="10.7109375" style="1" customWidth="1"/>
    <col min="3079" max="3079" width="11.7109375" style="1" bestFit="1" customWidth="1"/>
    <col min="3080" max="3080" width="11.28515625" style="1" customWidth="1"/>
    <col min="3081" max="3081" width="11.140625" style="1" customWidth="1"/>
    <col min="3082" max="3082" width="9.42578125" style="1" customWidth="1"/>
    <col min="3083" max="3083" width="14.28515625" style="1" bestFit="1" customWidth="1"/>
    <col min="3084" max="3084" width="15.28515625" style="1" customWidth="1"/>
    <col min="3085" max="3085" width="9.140625" style="1"/>
    <col min="3086" max="3086" width="13.7109375" style="1" customWidth="1"/>
    <col min="3087" max="3087" width="9.140625" style="1"/>
    <col min="3088" max="3088" width="13" style="1" customWidth="1"/>
    <col min="3089" max="3089" width="9.140625" style="1"/>
    <col min="3090" max="3090" width="23.140625" style="1" customWidth="1"/>
    <col min="3091" max="3091" width="13.42578125" style="1" customWidth="1"/>
    <col min="3092" max="3330" width="9.140625" style="1"/>
    <col min="3331" max="3331" width="17.140625" style="1" customWidth="1"/>
    <col min="3332" max="3332" width="5.5703125" style="1" customWidth="1"/>
    <col min="3333" max="3333" width="28.85546875" style="1" customWidth="1"/>
    <col min="3334" max="3334" width="10.7109375" style="1" customWidth="1"/>
    <col min="3335" max="3335" width="11.7109375" style="1" bestFit="1" customWidth="1"/>
    <col min="3336" max="3336" width="11.28515625" style="1" customWidth="1"/>
    <col min="3337" max="3337" width="11.140625" style="1" customWidth="1"/>
    <col min="3338" max="3338" width="9.42578125" style="1" customWidth="1"/>
    <col min="3339" max="3339" width="14.28515625" style="1" bestFit="1" customWidth="1"/>
    <col min="3340" max="3340" width="15.28515625" style="1" customWidth="1"/>
    <col min="3341" max="3341" width="9.140625" style="1"/>
    <col min="3342" max="3342" width="13.7109375" style="1" customWidth="1"/>
    <col min="3343" max="3343" width="9.140625" style="1"/>
    <col min="3344" max="3344" width="13" style="1" customWidth="1"/>
    <col min="3345" max="3345" width="9.140625" style="1"/>
    <col min="3346" max="3346" width="23.140625" style="1" customWidth="1"/>
    <col min="3347" max="3347" width="13.42578125" style="1" customWidth="1"/>
    <col min="3348" max="3586" width="9.140625" style="1"/>
    <col min="3587" max="3587" width="17.140625" style="1" customWidth="1"/>
    <col min="3588" max="3588" width="5.5703125" style="1" customWidth="1"/>
    <col min="3589" max="3589" width="28.85546875" style="1" customWidth="1"/>
    <col min="3590" max="3590" width="10.7109375" style="1" customWidth="1"/>
    <col min="3591" max="3591" width="11.7109375" style="1" bestFit="1" customWidth="1"/>
    <col min="3592" max="3592" width="11.28515625" style="1" customWidth="1"/>
    <col min="3593" max="3593" width="11.140625" style="1" customWidth="1"/>
    <col min="3594" max="3594" width="9.42578125" style="1" customWidth="1"/>
    <col min="3595" max="3595" width="14.28515625" style="1" bestFit="1" customWidth="1"/>
    <col min="3596" max="3596" width="15.28515625" style="1" customWidth="1"/>
    <col min="3597" max="3597" width="9.140625" style="1"/>
    <col min="3598" max="3598" width="13.7109375" style="1" customWidth="1"/>
    <col min="3599" max="3599" width="9.140625" style="1"/>
    <col min="3600" max="3600" width="13" style="1" customWidth="1"/>
    <col min="3601" max="3601" width="9.140625" style="1"/>
    <col min="3602" max="3602" width="23.140625" style="1" customWidth="1"/>
    <col min="3603" max="3603" width="13.42578125" style="1" customWidth="1"/>
    <col min="3604" max="3842" width="9.140625" style="1"/>
    <col min="3843" max="3843" width="17.140625" style="1" customWidth="1"/>
    <col min="3844" max="3844" width="5.5703125" style="1" customWidth="1"/>
    <col min="3845" max="3845" width="28.85546875" style="1" customWidth="1"/>
    <col min="3846" max="3846" width="10.7109375" style="1" customWidth="1"/>
    <col min="3847" max="3847" width="11.7109375" style="1" bestFit="1" customWidth="1"/>
    <col min="3848" max="3848" width="11.28515625" style="1" customWidth="1"/>
    <col min="3849" max="3849" width="11.140625" style="1" customWidth="1"/>
    <col min="3850" max="3850" width="9.42578125" style="1" customWidth="1"/>
    <col min="3851" max="3851" width="14.28515625" style="1" bestFit="1" customWidth="1"/>
    <col min="3852" max="3852" width="15.28515625" style="1" customWidth="1"/>
    <col min="3853" max="3853" width="9.140625" style="1"/>
    <col min="3854" max="3854" width="13.7109375" style="1" customWidth="1"/>
    <col min="3855" max="3855" width="9.140625" style="1"/>
    <col min="3856" max="3856" width="13" style="1" customWidth="1"/>
    <col min="3857" max="3857" width="9.140625" style="1"/>
    <col min="3858" max="3858" width="23.140625" style="1" customWidth="1"/>
    <col min="3859" max="3859" width="13.42578125" style="1" customWidth="1"/>
    <col min="3860" max="4098" width="9.140625" style="1"/>
    <col min="4099" max="4099" width="17.140625" style="1" customWidth="1"/>
    <col min="4100" max="4100" width="5.5703125" style="1" customWidth="1"/>
    <col min="4101" max="4101" width="28.85546875" style="1" customWidth="1"/>
    <col min="4102" max="4102" width="10.7109375" style="1" customWidth="1"/>
    <col min="4103" max="4103" width="11.7109375" style="1" bestFit="1" customWidth="1"/>
    <col min="4104" max="4104" width="11.28515625" style="1" customWidth="1"/>
    <col min="4105" max="4105" width="11.140625" style="1" customWidth="1"/>
    <col min="4106" max="4106" width="9.42578125" style="1" customWidth="1"/>
    <col min="4107" max="4107" width="14.28515625" style="1" bestFit="1" customWidth="1"/>
    <col min="4108" max="4108" width="15.28515625" style="1" customWidth="1"/>
    <col min="4109" max="4109" width="9.140625" style="1"/>
    <col min="4110" max="4110" width="13.7109375" style="1" customWidth="1"/>
    <col min="4111" max="4111" width="9.140625" style="1"/>
    <col min="4112" max="4112" width="13" style="1" customWidth="1"/>
    <col min="4113" max="4113" width="9.140625" style="1"/>
    <col min="4114" max="4114" width="23.140625" style="1" customWidth="1"/>
    <col min="4115" max="4115" width="13.42578125" style="1" customWidth="1"/>
    <col min="4116" max="4354" width="9.140625" style="1"/>
    <col min="4355" max="4355" width="17.140625" style="1" customWidth="1"/>
    <col min="4356" max="4356" width="5.5703125" style="1" customWidth="1"/>
    <col min="4357" max="4357" width="28.85546875" style="1" customWidth="1"/>
    <col min="4358" max="4358" width="10.7109375" style="1" customWidth="1"/>
    <col min="4359" max="4359" width="11.7109375" style="1" bestFit="1" customWidth="1"/>
    <col min="4360" max="4360" width="11.28515625" style="1" customWidth="1"/>
    <col min="4361" max="4361" width="11.140625" style="1" customWidth="1"/>
    <col min="4362" max="4362" width="9.42578125" style="1" customWidth="1"/>
    <col min="4363" max="4363" width="14.28515625" style="1" bestFit="1" customWidth="1"/>
    <col min="4364" max="4364" width="15.28515625" style="1" customWidth="1"/>
    <col min="4365" max="4365" width="9.140625" style="1"/>
    <col min="4366" max="4366" width="13.7109375" style="1" customWidth="1"/>
    <col min="4367" max="4367" width="9.140625" style="1"/>
    <col min="4368" max="4368" width="13" style="1" customWidth="1"/>
    <col min="4369" max="4369" width="9.140625" style="1"/>
    <col min="4370" max="4370" width="23.140625" style="1" customWidth="1"/>
    <col min="4371" max="4371" width="13.42578125" style="1" customWidth="1"/>
    <col min="4372" max="4610" width="9.140625" style="1"/>
    <col min="4611" max="4611" width="17.140625" style="1" customWidth="1"/>
    <col min="4612" max="4612" width="5.5703125" style="1" customWidth="1"/>
    <col min="4613" max="4613" width="28.85546875" style="1" customWidth="1"/>
    <col min="4614" max="4614" width="10.7109375" style="1" customWidth="1"/>
    <col min="4615" max="4615" width="11.7109375" style="1" bestFit="1" customWidth="1"/>
    <col min="4616" max="4616" width="11.28515625" style="1" customWidth="1"/>
    <col min="4617" max="4617" width="11.140625" style="1" customWidth="1"/>
    <col min="4618" max="4618" width="9.42578125" style="1" customWidth="1"/>
    <col min="4619" max="4619" width="14.28515625" style="1" bestFit="1" customWidth="1"/>
    <col min="4620" max="4620" width="15.28515625" style="1" customWidth="1"/>
    <col min="4621" max="4621" width="9.140625" style="1"/>
    <col min="4622" max="4622" width="13.7109375" style="1" customWidth="1"/>
    <col min="4623" max="4623" width="9.140625" style="1"/>
    <col min="4624" max="4624" width="13" style="1" customWidth="1"/>
    <col min="4625" max="4625" width="9.140625" style="1"/>
    <col min="4626" max="4626" width="23.140625" style="1" customWidth="1"/>
    <col min="4627" max="4627" width="13.42578125" style="1" customWidth="1"/>
    <col min="4628" max="4866" width="9.140625" style="1"/>
    <col min="4867" max="4867" width="17.140625" style="1" customWidth="1"/>
    <col min="4868" max="4868" width="5.5703125" style="1" customWidth="1"/>
    <col min="4869" max="4869" width="28.85546875" style="1" customWidth="1"/>
    <col min="4870" max="4870" width="10.7109375" style="1" customWidth="1"/>
    <col min="4871" max="4871" width="11.7109375" style="1" bestFit="1" customWidth="1"/>
    <col min="4872" max="4872" width="11.28515625" style="1" customWidth="1"/>
    <col min="4873" max="4873" width="11.140625" style="1" customWidth="1"/>
    <col min="4874" max="4874" width="9.42578125" style="1" customWidth="1"/>
    <col min="4875" max="4875" width="14.28515625" style="1" bestFit="1" customWidth="1"/>
    <col min="4876" max="4876" width="15.28515625" style="1" customWidth="1"/>
    <col min="4877" max="4877" width="9.140625" style="1"/>
    <col min="4878" max="4878" width="13.7109375" style="1" customWidth="1"/>
    <col min="4879" max="4879" width="9.140625" style="1"/>
    <col min="4880" max="4880" width="13" style="1" customWidth="1"/>
    <col min="4881" max="4881" width="9.140625" style="1"/>
    <col min="4882" max="4882" width="23.140625" style="1" customWidth="1"/>
    <col min="4883" max="4883" width="13.42578125" style="1" customWidth="1"/>
    <col min="4884" max="5122" width="9.140625" style="1"/>
    <col min="5123" max="5123" width="17.140625" style="1" customWidth="1"/>
    <col min="5124" max="5124" width="5.5703125" style="1" customWidth="1"/>
    <col min="5125" max="5125" width="28.85546875" style="1" customWidth="1"/>
    <col min="5126" max="5126" width="10.7109375" style="1" customWidth="1"/>
    <col min="5127" max="5127" width="11.7109375" style="1" bestFit="1" customWidth="1"/>
    <col min="5128" max="5128" width="11.28515625" style="1" customWidth="1"/>
    <col min="5129" max="5129" width="11.140625" style="1" customWidth="1"/>
    <col min="5130" max="5130" width="9.42578125" style="1" customWidth="1"/>
    <col min="5131" max="5131" width="14.28515625" style="1" bestFit="1" customWidth="1"/>
    <col min="5132" max="5132" width="15.28515625" style="1" customWidth="1"/>
    <col min="5133" max="5133" width="9.140625" style="1"/>
    <col min="5134" max="5134" width="13.7109375" style="1" customWidth="1"/>
    <col min="5135" max="5135" width="9.140625" style="1"/>
    <col min="5136" max="5136" width="13" style="1" customWidth="1"/>
    <col min="5137" max="5137" width="9.140625" style="1"/>
    <col min="5138" max="5138" width="23.140625" style="1" customWidth="1"/>
    <col min="5139" max="5139" width="13.42578125" style="1" customWidth="1"/>
    <col min="5140" max="5378" width="9.140625" style="1"/>
    <col min="5379" max="5379" width="17.140625" style="1" customWidth="1"/>
    <col min="5380" max="5380" width="5.5703125" style="1" customWidth="1"/>
    <col min="5381" max="5381" width="28.85546875" style="1" customWidth="1"/>
    <col min="5382" max="5382" width="10.7109375" style="1" customWidth="1"/>
    <col min="5383" max="5383" width="11.7109375" style="1" bestFit="1" customWidth="1"/>
    <col min="5384" max="5384" width="11.28515625" style="1" customWidth="1"/>
    <col min="5385" max="5385" width="11.140625" style="1" customWidth="1"/>
    <col min="5386" max="5386" width="9.42578125" style="1" customWidth="1"/>
    <col min="5387" max="5387" width="14.28515625" style="1" bestFit="1" customWidth="1"/>
    <col min="5388" max="5388" width="15.28515625" style="1" customWidth="1"/>
    <col min="5389" max="5389" width="9.140625" style="1"/>
    <col min="5390" max="5390" width="13.7109375" style="1" customWidth="1"/>
    <col min="5391" max="5391" width="9.140625" style="1"/>
    <col min="5392" max="5392" width="13" style="1" customWidth="1"/>
    <col min="5393" max="5393" width="9.140625" style="1"/>
    <col min="5394" max="5394" width="23.140625" style="1" customWidth="1"/>
    <col min="5395" max="5395" width="13.42578125" style="1" customWidth="1"/>
    <col min="5396" max="5634" width="9.140625" style="1"/>
    <col min="5635" max="5635" width="17.140625" style="1" customWidth="1"/>
    <col min="5636" max="5636" width="5.5703125" style="1" customWidth="1"/>
    <col min="5637" max="5637" width="28.85546875" style="1" customWidth="1"/>
    <col min="5638" max="5638" width="10.7109375" style="1" customWidth="1"/>
    <col min="5639" max="5639" width="11.7109375" style="1" bestFit="1" customWidth="1"/>
    <col min="5640" max="5640" width="11.28515625" style="1" customWidth="1"/>
    <col min="5641" max="5641" width="11.140625" style="1" customWidth="1"/>
    <col min="5642" max="5642" width="9.42578125" style="1" customWidth="1"/>
    <col min="5643" max="5643" width="14.28515625" style="1" bestFit="1" customWidth="1"/>
    <col min="5644" max="5644" width="15.28515625" style="1" customWidth="1"/>
    <col min="5645" max="5645" width="9.140625" style="1"/>
    <col min="5646" max="5646" width="13.7109375" style="1" customWidth="1"/>
    <col min="5647" max="5647" width="9.140625" style="1"/>
    <col min="5648" max="5648" width="13" style="1" customWidth="1"/>
    <col min="5649" max="5649" width="9.140625" style="1"/>
    <col min="5650" max="5650" width="23.140625" style="1" customWidth="1"/>
    <col min="5651" max="5651" width="13.42578125" style="1" customWidth="1"/>
    <col min="5652" max="5890" width="9.140625" style="1"/>
    <col min="5891" max="5891" width="17.140625" style="1" customWidth="1"/>
    <col min="5892" max="5892" width="5.5703125" style="1" customWidth="1"/>
    <col min="5893" max="5893" width="28.85546875" style="1" customWidth="1"/>
    <col min="5894" max="5894" width="10.7109375" style="1" customWidth="1"/>
    <col min="5895" max="5895" width="11.7109375" style="1" bestFit="1" customWidth="1"/>
    <col min="5896" max="5896" width="11.28515625" style="1" customWidth="1"/>
    <col min="5897" max="5897" width="11.140625" style="1" customWidth="1"/>
    <col min="5898" max="5898" width="9.42578125" style="1" customWidth="1"/>
    <col min="5899" max="5899" width="14.28515625" style="1" bestFit="1" customWidth="1"/>
    <col min="5900" max="5900" width="15.28515625" style="1" customWidth="1"/>
    <col min="5901" max="5901" width="9.140625" style="1"/>
    <col min="5902" max="5902" width="13.7109375" style="1" customWidth="1"/>
    <col min="5903" max="5903" width="9.140625" style="1"/>
    <col min="5904" max="5904" width="13" style="1" customWidth="1"/>
    <col min="5905" max="5905" width="9.140625" style="1"/>
    <col min="5906" max="5906" width="23.140625" style="1" customWidth="1"/>
    <col min="5907" max="5907" width="13.42578125" style="1" customWidth="1"/>
    <col min="5908" max="6146" width="9.140625" style="1"/>
    <col min="6147" max="6147" width="17.140625" style="1" customWidth="1"/>
    <col min="6148" max="6148" width="5.5703125" style="1" customWidth="1"/>
    <col min="6149" max="6149" width="28.85546875" style="1" customWidth="1"/>
    <col min="6150" max="6150" width="10.7109375" style="1" customWidth="1"/>
    <col min="6151" max="6151" width="11.7109375" style="1" bestFit="1" customWidth="1"/>
    <col min="6152" max="6152" width="11.28515625" style="1" customWidth="1"/>
    <col min="6153" max="6153" width="11.140625" style="1" customWidth="1"/>
    <col min="6154" max="6154" width="9.42578125" style="1" customWidth="1"/>
    <col min="6155" max="6155" width="14.28515625" style="1" bestFit="1" customWidth="1"/>
    <col min="6156" max="6156" width="15.28515625" style="1" customWidth="1"/>
    <col min="6157" max="6157" width="9.140625" style="1"/>
    <col min="6158" max="6158" width="13.7109375" style="1" customWidth="1"/>
    <col min="6159" max="6159" width="9.140625" style="1"/>
    <col min="6160" max="6160" width="13" style="1" customWidth="1"/>
    <col min="6161" max="6161" width="9.140625" style="1"/>
    <col min="6162" max="6162" width="23.140625" style="1" customWidth="1"/>
    <col min="6163" max="6163" width="13.42578125" style="1" customWidth="1"/>
    <col min="6164" max="6402" width="9.140625" style="1"/>
    <col min="6403" max="6403" width="17.140625" style="1" customWidth="1"/>
    <col min="6404" max="6404" width="5.5703125" style="1" customWidth="1"/>
    <col min="6405" max="6405" width="28.85546875" style="1" customWidth="1"/>
    <col min="6406" max="6406" width="10.7109375" style="1" customWidth="1"/>
    <col min="6407" max="6407" width="11.7109375" style="1" bestFit="1" customWidth="1"/>
    <col min="6408" max="6408" width="11.28515625" style="1" customWidth="1"/>
    <col min="6409" max="6409" width="11.140625" style="1" customWidth="1"/>
    <col min="6410" max="6410" width="9.42578125" style="1" customWidth="1"/>
    <col min="6411" max="6411" width="14.28515625" style="1" bestFit="1" customWidth="1"/>
    <col min="6412" max="6412" width="15.28515625" style="1" customWidth="1"/>
    <col min="6413" max="6413" width="9.140625" style="1"/>
    <col min="6414" max="6414" width="13.7109375" style="1" customWidth="1"/>
    <col min="6415" max="6415" width="9.140625" style="1"/>
    <col min="6416" max="6416" width="13" style="1" customWidth="1"/>
    <col min="6417" max="6417" width="9.140625" style="1"/>
    <col min="6418" max="6418" width="23.140625" style="1" customWidth="1"/>
    <col min="6419" max="6419" width="13.42578125" style="1" customWidth="1"/>
    <col min="6420" max="6658" width="9.140625" style="1"/>
    <col min="6659" max="6659" width="17.140625" style="1" customWidth="1"/>
    <col min="6660" max="6660" width="5.5703125" style="1" customWidth="1"/>
    <col min="6661" max="6661" width="28.85546875" style="1" customWidth="1"/>
    <col min="6662" max="6662" width="10.7109375" style="1" customWidth="1"/>
    <col min="6663" max="6663" width="11.7109375" style="1" bestFit="1" customWidth="1"/>
    <col min="6664" max="6664" width="11.28515625" style="1" customWidth="1"/>
    <col min="6665" max="6665" width="11.140625" style="1" customWidth="1"/>
    <col min="6666" max="6666" width="9.42578125" style="1" customWidth="1"/>
    <col min="6667" max="6667" width="14.28515625" style="1" bestFit="1" customWidth="1"/>
    <col min="6668" max="6668" width="15.28515625" style="1" customWidth="1"/>
    <col min="6669" max="6669" width="9.140625" style="1"/>
    <col min="6670" max="6670" width="13.7109375" style="1" customWidth="1"/>
    <col min="6671" max="6671" width="9.140625" style="1"/>
    <col min="6672" max="6672" width="13" style="1" customWidth="1"/>
    <col min="6673" max="6673" width="9.140625" style="1"/>
    <col min="6674" max="6674" width="23.140625" style="1" customWidth="1"/>
    <col min="6675" max="6675" width="13.42578125" style="1" customWidth="1"/>
    <col min="6676" max="6914" width="9.140625" style="1"/>
    <col min="6915" max="6915" width="17.140625" style="1" customWidth="1"/>
    <col min="6916" max="6916" width="5.5703125" style="1" customWidth="1"/>
    <col min="6917" max="6917" width="28.85546875" style="1" customWidth="1"/>
    <col min="6918" max="6918" width="10.7109375" style="1" customWidth="1"/>
    <col min="6919" max="6919" width="11.7109375" style="1" bestFit="1" customWidth="1"/>
    <col min="6920" max="6920" width="11.28515625" style="1" customWidth="1"/>
    <col min="6921" max="6921" width="11.140625" style="1" customWidth="1"/>
    <col min="6922" max="6922" width="9.42578125" style="1" customWidth="1"/>
    <col min="6923" max="6923" width="14.28515625" style="1" bestFit="1" customWidth="1"/>
    <col min="6924" max="6924" width="15.28515625" style="1" customWidth="1"/>
    <col min="6925" max="6925" width="9.140625" style="1"/>
    <col min="6926" max="6926" width="13.7109375" style="1" customWidth="1"/>
    <col min="6927" max="6927" width="9.140625" style="1"/>
    <col min="6928" max="6928" width="13" style="1" customWidth="1"/>
    <col min="6929" max="6929" width="9.140625" style="1"/>
    <col min="6930" max="6930" width="23.140625" style="1" customWidth="1"/>
    <col min="6931" max="6931" width="13.42578125" style="1" customWidth="1"/>
    <col min="6932" max="7170" width="9.140625" style="1"/>
    <col min="7171" max="7171" width="17.140625" style="1" customWidth="1"/>
    <col min="7172" max="7172" width="5.5703125" style="1" customWidth="1"/>
    <col min="7173" max="7173" width="28.85546875" style="1" customWidth="1"/>
    <col min="7174" max="7174" width="10.7109375" style="1" customWidth="1"/>
    <col min="7175" max="7175" width="11.7109375" style="1" bestFit="1" customWidth="1"/>
    <col min="7176" max="7176" width="11.28515625" style="1" customWidth="1"/>
    <col min="7177" max="7177" width="11.140625" style="1" customWidth="1"/>
    <col min="7178" max="7178" width="9.42578125" style="1" customWidth="1"/>
    <col min="7179" max="7179" width="14.28515625" style="1" bestFit="1" customWidth="1"/>
    <col min="7180" max="7180" width="15.28515625" style="1" customWidth="1"/>
    <col min="7181" max="7181" width="9.140625" style="1"/>
    <col min="7182" max="7182" width="13.7109375" style="1" customWidth="1"/>
    <col min="7183" max="7183" width="9.140625" style="1"/>
    <col min="7184" max="7184" width="13" style="1" customWidth="1"/>
    <col min="7185" max="7185" width="9.140625" style="1"/>
    <col min="7186" max="7186" width="23.140625" style="1" customWidth="1"/>
    <col min="7187" max="7187" width="13.42578125" style="1" customWidth="1"/>
    <col min="7188" max="7426" width="9.140625" style="1"/>
    <col min="7427" max="7427" width="17.140625" style="1" customWidth="1"/>
    <col min="7428" max="7428" width="5.5703125" style="1" customWidth="1"/>
    <col min="7429" max="7429" width="28.85546875" style="1" customWidth="1"/>
    <col min="7430" max="7430" width="10.7109375" style="1" customWidth="1"/>
    <col min="7431" max="7431" width="11.7109375" style="1" bestFit="1" customWidth="1"/>
    <col min="7432" max="7432" width="11.28515625" style="1" customWidth="1"/>
    <col min="7433" max="7433" width="11.140625" style="1" customWidth="1"/>
    <col min="7434" max="7434" width="9.42578125" style="1" customWidth="1"/>
    <col min="7435" max="7435" width="14.28515625" style="1" bestFit="1" customWidth="1"/>
    <col min="7436" max="7436" width="15.28515625" style="1" customWidth="1"/>
    <col min="7437" max="7437" width="9.140625" style="1"/>
    <col min="7438" max="7438" width="13.7109375" style="1" customWidth="1"/>
    <col min="7439" max="7439" width="9.140625" style="1"/>
    <col min="7440" max="7440" width="13" style="1" customWidth="1"/>
    <col min="7441" max="7441" width="9.140625" style="1"/>
    <col min="7442" max="7442" width="23.140625" style="1" customWidth="1"/>
    <col min="7443" max="7443" width="13.42578125" style="1" customWidth="1"/>
    <col min="7444" max="7682" width="9.140625" style="1"/>
    <col min="7683" max="7683" width="17.140625" style="1" customWidth="1"/>
    <col min="7684" max="7684" width="5.5703125" style="1" customWidth="1"/>
    <col min="7685" max="7685" width="28.85546875" style="1" customWidth="1"/>
    <col min="7686" max="7686" width="10.7109375" style="1" customWidth="1"/>
    <col min="7687" max="7687" width="11.7109375" style="1" bestFit="1" customWidth="1"/>
    <col min="7688" max="7688" width="11.28515625" style="1" customWidth="1"/>
    <col min="7689" max="7689" width="11.140625" style="1" customWidth="1"/>
    <col min="7690" max="7690" width="9.42578125" style="1" customWidth="1"/>
    <col min="7691" max="7691" width="14.28515625" style="1" bestFit="1" customWidth="1"/>
    <col min="7692" max="7692" width="15.28515625" style="1" customWidth="1"/>
    <col min="7693" max="7693" width="9.140625" style="1"/>
    <col min="7694" max="7694" width="13.7109375" style="1" customWidth="1"/>
    <col min="7695" max="7695" width="9.140625" style="1"/>
    <col min="7696" max="7696" width="13" style="1" customWidth="1"/>
    <col min="7697" max="7697" width="9.140625" style="1"/>
    <col min="7698" max="7698" width="23.140625" style="1" customWidth="1"/>
    <col min="7699" max="7699" width="13.42578125" style="1" customWidth="1"/>
    <col min="7700" max="7938" width="9.140625" style="1"/>
    <col min="7939" max="7939" width="17.140625" style="1" customWidth="1"/>
    <col min="7940" max="7940" width="5.5703125" style="1" customWidth="1"/>
    <col min="7941" max="7941" width="28.85546875" style="1" customWidth="1"/>
    <col min="7942" max="7942" width="10.7109375" style="1" customWidth="1"/>
    <col min="7943" max="7943" width="11.7109375" style="1" bestFit="1" customWidth="1"/>
    <col min="7944" max="7944" width="11.28515625" style="1" customWidth="1"/>
    <col min="7945" max="7945" width="11.140625" style="1" customWidth="1"/>
    <col min="7946" max="7946" width="9.42578125" style="1" customWidth="1"/>
    <col min="7947" max="7947" width="14.28515625" style="1" bestFit="1" customWidth="1"/>
    <col min="7948" max="7948" width="15.28515625" style="1" customWidth="1"/>
    <col min="7949" max="7949" width="9.140625" style="1"/>
    <col min="7950" max="7950" width="13.7109375" style="1" customWidth="1"/>
    <col min="7951" max="7951" width="9.140625" style="1"/>
    <col min="7952" max="7952" width="13" style="1" customWidth="1"/>
    <col min="7953" max="7953" width="9.140625" style="1"/>
    <col min="7954" max="7954" width="23.140625" style="1" customWidth="1"/>
    <col min="7955" max="7955" width="13.42578125" style="1" customWidth="1"/>
    <col min="7956" max="8194" width="9.140625" style="1"/>
    <col min="8195" max="8195" width="17.140625" style="1" customWidth="1"/>
    <col min="8196" max="8196" width="5.5703125" style="1" customWidth="1"/>
    <col min="8197" max="8197" width="28.85546875" style="1" customWidth="1"/>
    <col min="8198" max="8198" width="10.7109375" style="1" customWidth="1"/>
    <col min="8199" max="8199" width="11.7109375" style="1" bestFit="1" customWidth="1"/>
    <col min="8200" max="8200" width="11.28515625" style="1" customWidth="1"/>
    <col min="8201" max="8201" width="11.140625" style="1" customWidth="1"/>
    <col min="8202" max="8202" width="9.42578125" style="1" customWidth="1"/>
    <col min="8203" max="8203" width="14.28515625" style="1" bestFit="1" customWidth="1"/>
    <col min="8204" max="8204" width="15.28515625" style="1" customWidth="1"/>
    <col min="8205" max="8205" width="9.140625" style="1"/>
    <col min="8206" max="8206" width="13.7109375" style="1" customWidth="1"/>
    <col min="8207" max="8207" width="9.140625" style="1"/>
    <col min="8208" max="8208" width="13" style="1" customWidth="1"/>
    <col min="8209" max="8209" width="9.140625" style="1"/>
    <col min="8210" max="8210" width="23.140625" style="1" customWidth="1"/>
    <col min="8211" max="8211" width="13.42578125" style="1" customWidth="1"/>
    <col min="8212" max="8450" width="9.140625" style="1"/>
    <col min="8451" max="8451" width="17.140625" style="1" customWidth="1"/>
    <col min="8452" max="8452" width="5.5703125" style="1" customWidth="1"/>
    <col min="8453" max="8453" width="28.85546875" style="1" customWidth="1"/>
    <col min="8454" max="8454" width="10.7109375" style="1" customWidth="1"/>
    <col min="8455" max="8455" width="11.7109375" style="1" bestFit="1" customWidth="1"/>
    <col min="8456" max="8456" width="11.28515625" style="1" customWidth="1"/>
    <col min="8457" max="8457" width="11.140625" style="1" customWidth="1"/>
    <col min="8458" max="8458" width="9.42578125" style="1" customWidth="1"/>
    <col min="8459" max="8459" width="14.28515625" style="1" bestFit="1" customWidth="1"/>
    <col min="8460" max="8460" width="15.28515625" style="1" customWidth="1"/>
    <col min="8461" max="8461" width="9.140625" style="1"/>
    <col min="8462" max="8462" width="13.7109375" style="1" customWidth="1"/>
    <col min="8463" max="8463" width="9.140625" style="1"/>
    <col min="8464" max="8464" width="13" style="1" customWidth="1"/>
    <col min="8465" max="8465" width="9.140625" style="1"/>
    <col min="8466" max="8466" width="23.140625" style="1" customWidth="1"/>
    <col min="8467" max="8467" width="13.42578125" style="1" customWidth="1"/>
    <col min="8468" max="8706" width="9.140625" style="1"/>
    <col min="8707" max="8707" width="17.140625" style="1" customWidth="1"/>
    <col min="8708" max="8708" width="5.5703125" style="1" customWidth="1"/>
    <col min="8709" max="8709" width="28.85546875" style="1" customWidth="1"/>
    <col min="8710" max="8710" width="10.7109375" style="1" customWidth="1"/>
    <col min="8711" max="8711" width="11.7109375" style="1" bestFit="1" customWidth="1"/>
    <col min="8712" max="8712" width="11.28515625" style="1" customWidth="1"/>
    <col min="8713" max="8713" width="11.140625" style="1" customWidth="1"/>
    <col min="8714" max="8714" width="9.42578125" style="1" customWidth="1"/>
    <col min="8715" max="8715" width="14.28515625" style="1" bestFit="1" customWidth="1"/>
    <col min="8716" max="8716" width="15.28515625" style="1" customWidth="1"/>
    <col min="8717" max="8717" width="9.140625" style="1"/>
    <col min="8718" max="8718" width="13.7109375" style="1" customWidth="1"/>
    <col min="8719" max="8719" width="9.140625" style="1"/>
    <col min="8720" max="8720" width="13" style="1" customWidth="1"/>
    <col min="8721" max="8721" width="9.140625" style="1"/>
    <col min="8722" max="8722" width="23.140625" style="1" customWidth="1"/>
    <col min="8723" max="8723" width="13.42578125" style="1" customWidth="1"/>
    <col min="8724" max="8962" width="9.140625" style="1"/>
    <col min="8963" max="8963" width="17.140625" style="1" customWidth="1"/>
    <col min="8964" max="8964" width="5.5703125" style="1" customWidth="1"/>
    <col min="8965" max="8965" width="28.85546875" style="1" customWidth="1"/>
    <col min="8966" max="8966" width="10.7109375" style="1" customWidth="1"/>
    <col min="8967" max="8967" width="11.7109375" style="1" bestFit="1" customWidth="1"/>
    <col min="8968" max="8968" width="11.28515625" style="1" customWidth="1"/>
    <col min="8969" max="8969" width="11.140625" style="1" customWidth="1"/>
    <col min="8970" max="8970" width="9.42578125" style="1" customWidth="1"/>
    <col min="8971" max="8971" width="14.28515625" style="1" bestFit="1" customWidth="1"/>
    <col min="8972" max="8972" width="15.28515625" style="1" customWidth="1"/>
    <col min="8973" max="8973" width="9.140625" style="1"/>
    <col min="8974" max="8974" width="13.7109375" style="1" customWidth="1"/>
    <col min="8975" max="8975" width="9.140625" style="1"/>
    <col min="8976" max="8976" width="13" style="1" customWidth="1"/>
    <col min="8977" max="8977" width="9.140625" style="1"/>
    <col min="8978" max="8978" width="23.140625" style="1" customWidth="1"/>
    <col min="8979" max="8979" width="13.42578125" style="1" customWidth="1"/>
    <col min="8980" max="9218" width="9.140625" style="1"/>
    <col min="9219" max="9219" width="17.140625" style="1" customWidth="1"/>
    <col min="9220" max="9220" width="5.5703125" style="1" customWidth="1"/>
    <col min="9221" max="9221" width="28.85546875" style="1" customWidth="1"/>
    <col min="9222" max="9222" width="10.7109375" style="1" customWidth="1"/>
    <col min="9223" max="9223" width="11.7109375" style="1" bestFit="1" customWidth="1"/>
    <col min="9224" max="9224" width="11.28515625" style="1" customWidth="1"/>
    <col min="9225" max="9225" width="11.140625" style="1" customWidth="1"/>
    <col min="9226" max="9226" width="9.42578125" style="1" customWidth="1"/>
    <col min="9227" max="9227" width="14.28515625" style="1" bestFit="1" customWidth="1"/>
    <col min="9228" max="9228" width="15.28515625" style="1" customWidth="1"/>
    <col min="9229" max="9229" width="9.140625" style="1"/>
    <col min="9230" max="9230" width="13.7109375" style="1" customWidth="1"/>
    <col min="9231" max="9231" width="9.140625" style="1"/>
    <col min="9232" max="9232" width="13" style="1" customWidth="1"/>
    <col min="9233" max="9233" width="9.140625" style="1"/>
    <col min="9234" max="9234" width="23.140625" style="1" customWidth="1"/>
    <col min="9235" max="9235" width="13.42578125" style="1" customWidth="1"/>
    <col min="9236" max="9474" width="9.140625" style="1"/>
    <col min="9475" max="9475" width="17.140625" style="1" customWidth="1"/>
    <col min="9476" max="9476" width="5.5703125" style="1" customWidth="1"/>
    <col min="9477" max="9477" width="28.85546875" style="1" customWidth="1"/>
    <col min="9478" max="9478" width="10.7109375" style="1" customWidth="1"/>
    <col min="9479" max="9479" width="11.7109375" style="1" bestFit="1" customWidth="1"/>
    <col min="9480" max="9480" width="11.28515625" style="1" customWidth="1"/>
    <col min="9481" max="9481" width="11.140625" style="1" customWidth="1"/>
    <col min="9482" max="9482" width="9.42578125" style="1" customWidth="1"/>
    <col min="9483" max="9483" width="14.28515625" style="1" bestFit="1" customWidth="1"/>
    <col min="9484" max="9484" width="15.28515625" style="1" customWidth="1"/>
    <col min="9485" max="9485" width="9.140625" style="1"/>
    <col min="9486" max="9486" width="13.7109375" style="1" customWidth="1"/>
    <col min="9487" max="9487" width="9.140625" style="1"/>
    <col min="9488" max="9488" width="13" style="1" customWidth="1"/>
    <col min="9489" max="9489" width="9.140625" style="1"/>
    <col min="9490" max="9490" width="23.140625" style="1" customWidth="1"/>
    <col min="9491" max="9491" width="13.42578125" style="1" customWidth="1"/>
    <col min="9492" max="9730" width="9.140625" style="1"/>
    <col min="9731" max="9731" width="17.140625" style="1" customWidth="1"/>
    <col min="9732" max="9732" width="5.5703125" style="1" customWidth="1"/>
    <col min="9733" max="9733" width="28.85546875" style="1" customWidth="1"/>
    <col min="9734" max="9734" width="10.7109375" style="1" customWidth="1"/>
    <col min="9735" max="9735" width="11.7109375" style="1" bestFit="1" customWidth="1"/>
    <col min="9736" max="9736" width="11.28515625" style="1" customWidth="1"/>
    <col min="9737" max="9737" width="11.140625" style="1" customWidth="1"/>
    <col min="9738" max="9738" width="9.42578125" style="1" customWidth="1"/>
    <col min="9739" max="9739" width="14.28515625" style="1" bestFit="1" customWidth="1"/>
    <col min="9740" max="9740" width="15.28515625" style="1" customWidth="1"/>
    <col min="9741" max="9741" width="9.140625" style="1"/>
    <col min="9742" max="9742" width="13.7109375" style="1" customWidth="1"/>
    <col min="9743" max="9743" width="9.140625" style="1"/>
    <col min="9744" max="9744" width="13" style="1" customWidth="1"/>
    <col min="9745" max="9745" width="9.140625" style="1"/>
    <col min="9746" max="9746" width="23.140625" style="1" customWidth="1"/>
    <col min="9747" max="9747" width="13.42578125" style="1" customWidth="1"/>
    <col min="9748" max="9986" width="9.140625" style="1"/>
    <col min="9987" max="9987" width="17.140625" style="1" customWidth="1"/>
    <col min="9988" max="9988" width="5.5703125" style="1" customWidth="1"/>
    <col min="9989" max="9989" width="28.85546875" style="1" customWidth="1"/>
    <col min="9990" max="9990" width="10.7109375" style="1" customWidth="1"/>
    <col min="9991" max="9991" width="11.7109375" style="1" bestFit="1" customWidth="1"/>
    <col min="9992" max="9992" width="11.28515625" style="1" customWidth="1"/>
    <col min="9993" max="9993" width="11.140625" style="1" customWidth="1"/>
    <col min="9994" max="9994" width="9.42578125" style="1" customWidth="1"/>
    <col min="9995" max="9995" width="14.28515625" style="1" bestFit="1" customWidth="1"/>
    <col min="9996" max="9996" width="15.28515625" style="1" customWidth="1"/>
    <col min="9997" max="9997" width="9.140625" style="1"/>
    <col min="9998" max="9998" width="13.7109375" style="1" customWidth="1"/>
    <col min="9999" max="9999" width="9.140625" style="1"/>
    <col min="10000" max="10000" width="13" style="1" customWidth="1"/>
    <col min="10001" max="10001" width="9.140625" style="1"/>
    <col min="10002" max="10002" width="23.140625" style="1" customWidth="1"/>
    <col min="10003" max="10003" width="13.42578125" style="1" customWidth="1"/>
    <col min="10004" max="10242" width="9.140625" style="1"/>
    <col min="10243" max="10243" width="17.140625" style="1" customWidth="1"/>
    <col min="10244" max="10244" width="5.5703125" style="1" customWidth="1"/>
    <col min="10245" max="10245" width="28.85546875" style="1" customWidth="1"/>
    <col min="10246" max="10246" width="10.7109375" style="1" customWidth="1"/>
    <col min="10247" max="10247" width="11.7109375" style="1" bestFit="1" customWidth="1"/>
    <col min="10248" max="10248" width="11.28515625" style="1" customWidth="1"/>
    <col min="10249" max="10249" width="11.140625" style="1" customWidth="1"/>
    <col min="10250" max="10250" width="9.42578125" style="1" customWidth="1"/>
    <col min="10251" max="10251" width="14.28515625" style="1" bestFit="1" customWidth="1"/>
    <col min="10252" max="10252" width="15.28515625" style="1" customWidth="1"/>
    <col min="10253" max="10253" width="9.140625" style="1"/>
    <col min="10254" max="10254" width="13.7109375" style="1" customWidth="1"/>
    <col min="10255" max="10255" width="9.140625" style="1"/>
    <col min="10256" max="10256" width="13" style="1" customWidth="1"/>
    <col min="10257" max="10257" width="9.140625" style="1"/>
    <col min="10258" max="10258" width="23.140625" style="1" customWidth="1"/>
    <col min="10259" max="10259" width="13.42578125" style="1" customWidth="1"/>
    <col min="10260" max="10498" width="9.140625" style="1"/>
    <col min="10499" max="10499" width="17.140625" style="1" customWidth="1"/>
    <col min="10500" max="10500" width="5.5703125" style="1" customWidth="1"/>
    <col min="10501" max="10501" width="28.85546875" style="1" customWidth="1"/>
    <col min="10502" max="10502" width="10.7109375" style="1" customWidth="1"/>
    <col min="10503" max="10503" width="11.7109375" style="1" bestFit="1" customWidth="1"/>
    <col min="10504" max="10504" width="11.28515625" style="1" customWidth="1"/>
    <col min="10505" max="10505" width="11.140625" style="1" customWidth="1"/>
    <col min="10506" max="10506" width="9.42578125" style="1" customWidth="1"/>
    <col min="10507" max="10507" width="14.28515625" style="1" bestFit="1" customWidth="1"/>
    <col min="10508" max="10508" width="15.28515625" style="1" customWidth="1"/>
    <col min="10509" max="10509" width="9.140625" style="1"/>
    <col min="10510" max="10510" width="13.7109375" style="1" customWidth="1"/>
    <col min="10511" max="10511" width="9.140625" style="1"/>
    <col min="10512" max="10512" width="13" style="1" customWidth="1"/>
    <col min="10513" max="10513" width="9.140625" style="1"/>
    <col min="10514" max="10514" width="23.140625" style="1" customWidth="1"/>
    <col min="10515" max="10515" width="13.42578125" style="1" customWidth="1"/>
    <col min="10516" max="10754" width="9.140625" style="1"/>
    <col min="10755" max="10755" width="17.140625" style="1" customWidth="1"/>
    <col min="10756" max="10756" width="5.5703125" style="1" customWidth="1"/>
    <col min="10757" max="10757" width="28.85546875" style="1" customWidth="1"/>
    <col min="10758" max="10758" width="10.7109375" style="1" customWidth="1"/>
    <col min="10759" max="10759" width="11.7109375" style="1" bestFit="1" customWidth="1"/>
    <col min="10760" max="10760" width="11.28515625" style="1" customWidth="1"/>
    <col min="10761" max="10761" width="11.140625" style="1" customWidth="1"/>
    <col min="10762" max="10762" width="9.42578125" style="1" customWidth="1"/>
    <col min="10763" max="10763" width="14.28515625" style="1" bestFit="1" customWidth="1"/>
    <col min="10764" max="10764" width="15.28515625" style="1" customWidth="1"/>
    <col min="10765" max="10765" width="9.140625" style="1"/>
    <col min="10766" max="10766" width="13.7109375" style="1" customWidth="1"/>
    <col min="10767" max="10767" width="9.140625" style="1"/>
    <col min="10768" max="10768" width="13" style="1" customWidth="1"/>
    <col min="10769" max="10769" width="9.140625" style="1"/>
    <col min="10770" max="10770" width="23.140625" style="1" customWidth="1"/>
    <col min="10771" max="10771" width="13.42578125" style="1" customWidth="1"/>
    <col min="10772" max="11010" width="9.140625" style="1"/>
    <col min="11011" max="11011" width="17.140625" style="1" customWidth="1"/>
    <col min="11012" max="11012" width="5.5703125" style="1" customWidth="1"/>
    <col min="11013" max="11013" width="28.85546875" style="1" customWidth="1"/>
    <col min="11014" max="11014" width="10.7109375" style="1" customWidth="1"/>
    <col min="11015" max="11015" width="11.7109375" style="1" bestFit="1" customWidth="1"/>
    <col min="11016" max="11016" width="11.28515625" style="1" customWidth="1"/>
    <col min="11017" max="11017" width="11.140625" style="1" customWidth="1"/>
    <col min="11018" max="11018" width="9.42578125" style="1" customWidth="1"/>
    <col min="11019" max="11019" width="14.28515625" style="1" bestFit="1" customWidth="1"/>
    <col min="11020" max="11020" width="15.28515625" style="1" customWidth="1"/>
    <col min="11021" max="11021" width="9.140625" style="1"/>
    <col min="11022" max="11022" width="13.7109375" style="1" customWidth="1"/>
    <col min="11023" max="11023" width="9.140625" style="1"/>
    <col min="11024" max="11024" width="13" style="1" customWidth="1"/>
    <col min="11025" max="11025" width="9.140625" style="1"/>
    <col min="11026" max="11026" width="23.140625" style="1" customWidth="1"/>
    <col min="11027" max="11027" width="13.42578125" style="1" customWidth="1"/>
    <col min="11028" max="11266" width="9.140625" style="1"/>
    <col min="11267" max="11267" width="17.140625" style="1" customWidth="1"/>
    <col min="11268" max="11268" width="5.5703125" style="1" customWidth="1"/>
    <col min="11269" max="11269" width="28.85546875" style="1" customWidth="1"/>
    <col min="11270" max="11270" width="10.7109375" style="1" customWidth="1"/>
    <col min="11271" max="11271" width="11.7109375" style="1" bestFit="1" customWidth="1"/>
    <col min="11272" max="11272" width="11.28515625" style="1" customWidth="1"/>
    <col min="11273" max="11273" width="11.140625" style="1" customWidth="1"/>
    <col min="11274" max="11274" width="9.42578125" style="1" customWidth="1"/>
    <col min="11275" max="11275" width="14.28515625" style="1" bestFit="1" customWidth="1"/>
    <col min="11276" max="11276" width="15.28515625" style="1" customWidth="1"/>
    <col min="11277" max="11277" width="9.140625" style="1"/>
    <col min="11278" max="11278" width="13.7109375" style="1" customWidth="1"/>
    <col min="11279" max="11279" width="9.140625" style="1"/>
    <col min="11280" max="11280" width="13" style="1" customWidth="1"/>
    <col min="11281" max="11281" width="9.140625" style="1"/>
    <col min="11282" max="11282" width="23.140625" style="1" customWidth="1"/>
    <col min="11283" max="11283" width="13.42578125" style="1" customWidth="1"/>
    <col min="11284" max="11522" width="9.140625" style="1"/>
    <col min="11523" max="11523" width="17.140625" style="1" customWidth="1"/>
    <col min="11524" max="11524" width="5.5703125" style="1" customWidth="1"/>
    <col min="11525" max="11525" width="28.85546875" style="1" customWidth="1"/>
    <col min="11526" max="11526" width="10.7109375" style="1" customWidth="1"/>
    <col min="11527" max="11527" width="11.7109375" style="1" bestFit="1" customWidth="1"/>
    <col min="11528" max="11528" width="11.28515625" style="1" customWidth="1"/>
    <col min="11529" max="11529" width="11.140625" style="1" customWidth="1"/>
    <col min="11530" max="11530" width="9.42578125" style="1" customWidth="1"/>
    <col min="11531" max="11531" width="14.28515625" style="1" bestFit="1" customWidth="1"/>
    <col min="11532" max="11532" width="15.28515625" style="1" customWidth="1"/>
    <col min="11533" max="11533" width="9.140625" style="1"/>
    <col min="11534" max="11534" width="13.7109375" style="1" customWidth="1"/>
    <col min="11535" max="11535" width="9.140625" style="1"/>
    <col min="11536" max="11536" width="13" style="1" customWidth="1"/>
    <col min="11537" max="11537" width="9.140625" style="1"/>
    <col min="11538" max="11538" width="23.140625" style="1" customWidth="1"/>
    <col min="11539" max="11539" width="13.42578125" style="1" customWidth="1"/>
    <col min="11540" max="11778" width="9.140625" style="1"/>
    <col min="11779" max="11779" width="17.140625" style="1" customWidth="1"/>
    <col min="11780" max="11780" width="5.5703125" style="1" customWidth="1"/>
    <col min="11781" max="11781" width="28.85546875" style="1" customWidth="1"/>
    <col min="11782" max="11782" width="10.7109375" style="1" customWidth="1"/>
    <col min="11783" max="11783" width="11.7109375" style="1" bestFit="1" customWidth="1"/>
    <col min="11784" max="11784" width="11.28515625" style="1" customWidth="1"/>
    <col min="11785" max="11785" width="11.140625" style="1" customWidth="1"/>
    <col min="11786" max="11786" width="9.42578125" style="1" customWidth="1"/>
    <col min="11787" max="11787" width="14.28515625" style="1" bestFit="1" customWidth="1"/>
    <col min="11788" max="11788" width="15.28515625" style="1" customWidth="1"/>
    <col min="11789" max="11789" width="9.140625" style="1"/>
    <col min="11790" max="11790" width="13.7109375" style="1" customWidth="1"/>
    <col min="11791" max="11791" width="9.140625" style="1"/>
    <col min="11792" max="11792" width="13" style="1" customWidth="1"/>
    <col min="11793" max="11793" width="9.140625" style="1"/>
    <col min="11794" max="11794" width="23.140625" style="1" customWidth="1"/>
    <col min="11795" max="11795" width="13.42578125" style="1" customWidth="1"/>
    <col min="11796" max="12034" width="9.140625" style="1"/>
    <col min="12035" max="12035" width="17.140625" style="1" customWidth="1"/>
    <col min="12036" max="12036" width="5.5703125" style="1" customWidth="1"/>
    <col min="12037" max="12037" width="28.85546875" style="1" customWidth="1"/>
    <col min="12038" max="12038" width="10.7109375" style="1" customWidth="1"/>
    <col min="12039" max="12039" width="11.7109375" style="1" bestFit="1" customWidth="1"/>
    <col min="12040" max="12040" width="11.28515625" style="1" customWidth="1"/>
    <col min="12041" max="12041" width="11.140625" style="1" customWidth="1"/>
    <col min="12042" max="12042" width="9.42578125" style="1" customWidth="1"/>
    <col min="12043" max="12043" width="14.28515625" style="1" bestFit="1" customWidth="1"/>
    <col min="12044" max="12044" width="15.28515625" style="1" customWidth="1"/>
    <col min="12045" max="12045" width="9.140625" style="1"/>
    <col min="12046" max="12046" width="13.7109375" style="1" customWidth="1"/>
    <col min="12047" max="12047" width="9.140625" style="1"/>
    <col min="12048" max="12048" width="13" style="1" customWidth="1"/>
    <col min="12049" max="12049" width="9.140625" style="1"/>
    <col min="12050" max="12050" width="23.140625" style="1" customWidth="1"/>
    <col min="12051" max="12051" width="13.42578125" style="1" customWidth="1"/>
    <col min="12052" max="12290" width="9.140625" style="1"/>
    <col min="12291" max="12291" width="17.140625" style="1" customWidth="1"/>
    <col min="12292" max="12292" width="5.5703125" style="1" customWidth="1"/>
    <col min="12293" max="12293" width="28.85546875" style="1" customWidth="1"/>
    <col min="12294" max="12294" width="10.7109375" style="1" customWidth="1"/>
    <col min="12295" max="12295" width="11.7109375" style="1" bestFit="1" customWidth="1"/>
    <col min="12296" max="12296" width="11.28515625" style="1" customWidth="1"/>
    <col min="12297" max="12297" width="11.140625" style="1" customWidth="1"/>
    <col min="12298" max="12298" width="9.42578125" style="1" customWidth="1"/>
    <col min="12299" max="12299" width="14.28515625" style="1" bestFit="1" customWidth="1"/>
    <col min="12300" max="12300" width="15.28515625" style="1" customWidth="1"/>
    <col min="12301" max="12301" width="9.140625" style="1"/>
    <col min="12302" max="12302" width="13.7109375" style="1" customWidth="1"/>
    <col min="12303" max="12303" width="9.140625" style="1"/>
    <col min="12304" max="12304" width="13" style="1" customWidth="1"/>
    <col min="12305" max="12305" width="9.140625" style="1"/>
    <col min="12306" max="12306" width="23.140625" style="1" customWidth="1"/>
    <col min="12307" max="12307" width="13.42578125" style="1" customWidth="1"/>
    <col min="12308" max="12546" width="9.140625" style="1"/>
    <col min="12547" max="12547" width="17.140625" style="1" customWidth="1"/>
    <col min="12548" max="12548" width="5.5703125" style="1" customWidth="1"/>
    <col min="12549" max="12549" width="28.85546875" style="1" customWidth="1"/>
    <col min="12550" max="12550" width="10.7109375" style="1" customWidth="1"/>
    <col min="12551" max="12551" width="11.7109375" style="1" bestFit="1" customWidth="1"/>
    <col min="12552" max="12552" width="11.28515625" style="1" customWidth="1"/>
    <col min="12553" max="12553" width="11.140625" style="1" customWidth="1"/>
    <col min="12554" max="12554" width="9.42578125" style="1" customWidth="1"/>
    <col min="12555" max="12555" width="14.28515625" style="1" bestFit="1" customWidth="1"/>
    <col min="12556" max="12556" width="15.28515625" style="1" customWidth="1"/>
    <col min="12557" max="12557" width="9.140625" style="1"/>
    <col min="12558" max="12558" width="13.7109375" style="1" customWidth="1"/>
    <col min="12559" max="12559" width="9.140625" style="1"/>
    <col min="12560" max="12560" width="13" style="1" customWidth="1"/>
    <col min="12561" max="12561" width="9.140625" style="1"/>
    <col min="12562" max="12562" width="23.140625" style="1" customWidth="1"/>
    <col min="12563" max="12563" width="13.42578125" style="1" customWidth="1"/>
    <col min="12564" max="12802" width="9.140625" style="1"/>
    <col min="12803" max="12803" width="17.140625" style="1" customWidth="1"/>
    <col min="12804" max="12804" width="5.5703125" style="1" customWidth="1"/>
    <col min="12805" max="12805" width="28.85546875" style="1" customWidth="1"/>
    <col min="12806" max="12806" width="10.7109375" style="1" customWidth="1"/>
    <col min="12807" max="12807" width="11.7109375" style="1" bestFit="1" customWidth="1"/>
    <col min="12808" max="12808" width="11.28515625" style="1" customWidth="1"/>
    <col min="12809" max="12809" width="11.140625" style="1" customWidth="1"/>
    <col min="12810" max="12810" width="9.42578125" style="1" customWidth="1"/>
    <col min="12811" max="12811" width="14.28515625" style="1" bestFit="1" customWidth="1"/>
    <col min="12812" max="12812" width="15.28515625" style="1" customWidth="1"/>
    <col min="12813" max="12813" width="9.140625" style="1"/>
    <col min="12814" max="12814" width="13.7109375" style="1" customWidth="1"/>
    <col min="12815" max="12815" width="9.140625" style="1"/>
    <col min="12816" max="12816" width="13" style="1" customWidth="1"/>
    <col min="12817" max="12817" width="9.140625" style="1"/>
    <col min="12818" max="12818" width="23.140625" style="1" customWidth="1"/>
    <col min="12819" max="12819" width="13.42578125" style="1" customWidth="1"/>
    <col min="12820" max="13058" width="9.140625" style="1"/>
    <col min="13059" max="13059" width="17.140625" style="1" customWidth="1"/>
    <col min="13060" max="13060" width="5.5703125" style="1" customWidth="1"/>
    <col min="13061" max="13061" width="28.85546875" style="1" customWidth="1"/>
    <col min="13062" max="13062" width="10.7109375" style="1" customWidth="1"/>
    <col min="13063" max="13063" width="11.7109375" style="1" bestFit="1" customWidth="1"/>
    <col min="13064" max="13064" width="11.28515625" style="1" customWidth="1"/>
    <col min="13065" max="13065" width="11.140625" style="1" customWidth="1"/>
    <col min="13066" max="13066" width="9.42578125" style="1" customWidth="1"/>
    <col min="13067" max="13067" width="14.28515625" style="1" bestFit="1" customWidth="1"/>
    <col min="13068" max="13068" width="15.28515625" style="1" customWidth="1"/>
    <col min="13069" max="13069" width="9.140625" style="1"/>
    <col min="13070" max="13070" width="13.7109375" style="1" customWidth="1"/>
    <col min="13071" max="13071" width="9.140625" style="1"/>
    <col min="13072" max="13072" width="13" style="1" customWidth="1"/>
    <col min="13073" max="13073" width="9.140625" style="1"/>
    <col min="13074" max="13074" width="23.140625" style="1" customWidth="1"/>
    <col min="13075" max="13075" width="13.42578125" style="1" customWidth="1"/>
    <col min="13076" max="13314" width="9.140625" style="1"/>
    <col min="13315" max="13315" width="17.140625" style="1" customWidth="1"/>
    <col min="13316" max="13316" width="5.5703125" style="1" customWidth="1"/>
    <col min="13317" max="13317" width="28.85546875" style="1" customWidth="1"/>
    <col min="13318" max="13318" width="10.7109375" style="1" customWidth="1"/>
    <col min="13319" max="13319" width="11.7109375" style="1" bestFit="1" customWidth="1"/>
    <col min="13320" max="13320" width="11.28515625" style="1" customWidth="1"/>
    <col min="13321" max="13321" width="11.140625" style="1" customWidth="1"/>
    <col min="13322" max="13322" width="9.42578125" style="1" customWidth="1"/>
    <col min="13323" max="13323" width="14.28515625" style="1" bestFit="1" customWidth="1"/>
    <col min="13324" max="13324" width="15.28515625" style="1" customWidth="1"/>
    <col min="13325" max="13325" width="9.140625" style="1"/>
    <col min="13326" max="13326" width="13.7109375" style="1" customWidth="1"/>
    <col min="13327" max="13327" width="9.140625" style="1"/>
    <col min="13328" max="13328" width="13" style="1" customWidth="1"/>
    <col min="13329" max="13329" width="9.140625" style="1"/>
    <col min="13330" max="13330" width="23.140625" style="1" customWidth="1"/>
    <col min="13331" max="13331" width="13.42578125" style="1" customWidth="1"/>
    <col min="13332" max="13570" width="9.140625" style="1"/>
    <col min="13571" max="13571" width="17.140625" style="1" customWidth="1"/>
    <col min="13572" max="13572" width="5.5703125" style="1" customWidth="1"/>
    <col min="13573" max="13573" width="28.85546875" style="1" customWidth="1"/>
    <col min="13574" max="13574" width="10.7109375" style="1" customWidth="1"/>
    <col min="13575" max="13575" width="11.7109375" style="1" bestFit="1" customWidth="1"/>
    <col min="13576" max="13576" width="11.28515625" style="1" customWidth="1"/>
    <col min="13577" max="13577" width="11.140625" style="1" customWidth="1"/>
    <col min="13578" max="13578" width="9.42578125" style="1" customWidth="1"/>
    <col min="13579" max="13579" width="14.28515625" style="1" bestFit="1" customWidth="1"/>
    <col min="13580" max="13580" width="15.28515625" style="1" customWidth="1"/>
    <col min="13581" max="13581" width="9.140625" style="1"/>
    <col min="13582" max="13582" width="13.7109375" style="1" customWidth="1"/>
    <col min="13583" max="13583" width="9.140625" style="1"/>
    <col min="13584" max="13584" width="13" style="1" customWidth="1"/>
    <col min="13585" max="13585" width="9.140625" style="1"/>
    <col min="13586" max="13586" width="23.140625" style="1" customWidth="1"/>
    <col min="13587" max="13587" width="13.42578125" style="1" customWidth="1"/>
    <col min="13588" max="13826" width="9.140625" style="1"/>
    <col min="13827" max="13827" width="17.140625" style="1" customWidth="1"/>
    <col min="13828" max="13828" width="5.5703125" style="1" customWidth="1"/>
    <col min="13829" max="13829" width="28.85546875" style="1" customWidth="1"/>
    <col min="13830" max="13830" width="10.7109375" style="1" customWidth="1"/>
    <col min="13831" max="13831" width="11.7109375" style="1" bestFit="1" customWidth="1"/>
    <col min="13832" max="13832" width="11.28515625" style="1" customWidth="1"/>
    <col min="13833" max="13833" width="11.140625" style="1" customWidth="1"/>
    <col min="13834" max="13834" width="9.42578125" style="1" customWidth="1"/>
    <col min="13835" max="13835" width="14.28515625" style="1" bestFit="1" customWidth="1"/>
    <col min="13836" max="13836" width="15.28515625" style="1" customWidth="1"/>
    <col min="13837" max="13837" width="9.140625" style="1"/>
    <col min="13838" max="13838" width="13.7109375" style="1" customWidth="1"/>
    <col min="13839" max="13839" width="9.140625" style="1"/>
    <col min="13840" max="13840" width="13" style="1" customWidth="1"/>
    <col min="13841" max="13841" width="9.140625" style="1"/>
    <col min="13842" max="13842" width="23.140625" style="1" customWidth="1"/>
    <col min="13843" max="13843" width="13.42578125" style="1" customWidth="1"/>
    <col min="13844" max="14082" width="9.140625" style="1"/>
    <col min="14083" max="14083" width="17.140625" style="1" customWidth="1"/>
    <col min="14084" max="14084" width="5.5703125" style="1" customWidth="1"/>
    <col min="14085" max="14085" width="28.85546875" style="1" customWidth="1"/>
    <col min="14086" max="14086" width="10.7109375" style="1" customWidth="1"/>
    <col min="14087" max="14087" width="11.7109375" style="1" bestFit="1" customWidth="1"/>
    <col min="14088" max="14088" width="11.28515625" style="1" customWidth="1"/>
    <col min="14089" max="14089" width="11.140625" style="1" customWidth="1"/>
    <col min="14090" max="14090" width="9.42578125" style="1" customWidth="1"/>
    <col min="14091" max="14091" width="14.28515625" style="1" bestFit="1" customWidth="1"/>
    <col min="14092" max="14092" width="15.28515625" style="1" customWidth="1"/>
    <col min="14093" max="14093" width="9.140625" style="1"/>
    <col min="14094" max="14094" width="13.7109375" style="1" customWidth="1"/>
    <col min="14095" max="14095" width="9.140625" style="1"/>
    <col min="14096" max="14096" width="13" style="1" customWidth="1"/>
    <col min="14097" max="14097" width="9.140625" style="1"/>
    <col min="14098" max="14098" width="23.140625" style="1" customWidth="1"/>
    <col min="14099" max="14099" width="13.42578125" style="1" customWidth="1"/>
    <col min="14100" max="14338" width="9.140625" style="1"/>
    <col min="14339" max="14339" width="17.140625" style="1" customWidth="1"/>
    <col min="14340" max="14340" width="5.5703125" style="1" customWidth="1"/>
    <col min="14341" max="14341" width="28.85546875" style="1" customWidth="1"/>
    <col min="14342" max="14342" width="10.7109375" style="1" customWidth="1"/>
    <col min="14343" max="14343" width="11.7109375" style="1" bestFit="1" customWidth="1"/>
    <col min="14344" max="14344" width="11.28515625" style="1" customWidth="1"/>
    <col min="14345" max="14345" width="11.140625" style="1" customWidth="1"/>
    <col min="14346" max="14346" width="9.42578125" style="1" customWidth="1"/>
    <col min="14347" max="14347" width="14.28515625" style="1" bestFit="1" customWidth="1"/>
    <col min="14348" max="14348" width="15.28515625" style="1" customWidth="1"/>
    <col min="14349" max="14349" width="9.140625" style="1"/>
    <col min="14350" max="14350" width="13.7109375" style="1" customWidth="1"/>
    <col min="14351" max="14351" width="9.140625" style="1"/>
    <col min="14352" max="14352" width="13" style="1" customWidth="1"/>
    <col min="14353" max="14353" width="9.140625" style="1"/>
    <col min="14354" max="14354" width="23.140625" style="1" customWidth="1"/>
    <col min="14355" max="14355" width="13.42578125" style="1" customWidth="1"/>
    <col min="14356" max="14594" width="9.140625" style="1"/>
    <col min="14595" max="14595" width="17.140625" style="1" customWidth="1"/>
    <col min="14596" max="14596" width="5.5703125" style="1" customWidth="1"/>
    <col min="14597" max="14597" width="28.85546875" style="1" customWidth="1"/>
    <col min="14598" max="14598" width="10.7109375" style="1" customWidth="1"/>
    <col min="14599" max="14599" width="11.7109375" style="1" bestFit="1" customWidth="1"/>
    <col min="14600" max="14600" width="11.28515625" style="1" customWidth="1"/>
    <col min="14601" max="14601" width="11.140625" style="1" customWidth="1"/>
    <col min="14602" max="14602" width="9.42578125" style="1" customWidth="1"/>
    <col min="14603" max="14603" width="14.28515625" style="1" bestFit="1" customWidth="1"/>
    <col min="14604" max="14604" width="15.28515625" style="1" customWidth="1"/>
    <col min="14605" max="14605" width="9.140625" style="1"/>
    <col min="14606" max="14606" width="13.7109375" style="1" customWidth="1"/>
    <col min="14607" max="14607" width="9.140625" style="1"/>
    <col min="14608" max="14608" width="13" style="1" customWidth="1"/>
    <col min="14609" max="14609" width="9.140625" style="1"/>
    <col min="14610" max="14610" width="23.140625" style="1" customWidth="1"/>
    <col min="14611" max="14611" width="13.42578125" style="1" customWidth="1"/>
    <col min="14612" max="14850" width="9.140625" style="1"/>
    <col min="14851" max="14851" width="17.140625" style="1" customWidth="1"/>
    <col min="14852" max="14852" width="5.5703125" style="1" customWidth="1"/>
    <col min="14853" max="14853" width="28.85546875" style="1" customWidth="1"/>
    <col min="14854" max="14854" width="10.7109375" style="1" customWidth="1"/>
    <col min="14855" max="14855" width="11.7109375" style="1" bestFit="1" customWidth="1"/>
    <col min="14856" max="14856" width="11.28515625" style="1" customWidth="1"/>
    <col min="14857" max="14857" width="11.140625" style="1" customWidth="1"/>
    <col min="14858" max="14858" width="9.42578125" style="1" customWidth="1"/>
    <col min="14859" max="14859" width="14.28515625" style="1" bestFit="1" customWidth="1"/>
    <col min="14860" max="14860" width="15.28515625" style="1" customWidth="1"/>
    <col min="14861" max="14861" width="9.140625" style="1"/>
    <col min="14862" max="14862" width="13.7109375" style="1" customWidth="1"/>
    <col min="14863" max="14863" width="9.140625" style="1"/>
    <col min="14864" max="14864" width="13" style="1" customWidth="1"/>
    <col min="14865" max="14865" width="9.140625" style="1"/>
    <col min="14866" max="14866" width="23.140625" style="1" customWidth="1"/>
    <col min="14867" max="14867" width="13.42578125" style="1" customWidth="1"/>
    <col min="14868" max="15106" width="9.140625" style="1"/>
    <col min="15107" max="15107" width="17.140625" style="1" customWidth="1"/>
    <col min="15108" max="15108" width="5.5703125" style="1" customWidth="1"/>
    <col min="15109" max="15109" width="28.85546875" style="1" customWidth="1"/>
    <col min="15110" max="15110" width="10.7109375" style="1" customWidth="1"/>
    <col min="15111" max="15111" width="11.7109375" style="1" bestFit="1" customWidth="1"/>
    <col min="15112" max="15112" width="11.28515625" style="1" customWidth="1"/>
    <col min="15113" max="15113" width="11.140625" style="1" customWidth="1"/>
    <col min="15114" max="15114" width="9.42578125" style="1" customWidth="1"/>
    <col min="15115" max="15115" width="14.28515625" style="1" bestFit="1" customWidth="1"/>
    <col min="15116" max="15116" width="15.28515625" style="1" customWidth="1"/>
    <col min="15117" max="15117" width="9.140625" style="1"/>
    <col min="15118" max="15118" width="13.7109375" style="1" customWidth="1"/>
    <col min="15119" max="15119" width="9.140625" style="1"/>
    <col min="15120" max="15120" width="13" style="1" customWidth="1"/>
    <col min="15121" max="15121" width="9.140625" style="1"/>
    <col min="15122" max="15122" width="23.140625" style="1" customWidth="1"/>
    <col min="15123" max="15123" width="13.42578125" style="1" customWidth="1"/>
    <col min="15124" max="15362" width="9.140625" style="1"/>
    <col min="15363" max="15363" width="17.140625" style="1" customWidth="1"/>
    <col min="15364" max="15364" width="5.5703125" style="1" customWidth="1"/>
    <col min="15365" max="15365" width="28.85546875" style="1" customWidth="1"/>
    <col min="15366" max="15366" width="10.7109375" style="1" customWidth="1"/>
    <col min="15367" max="15367" width="11.7109375" style="1" bestFit="1" customWidth="1"/>
    <col min="15368" max="15368" width="11.28515625" style="1" customWidth="1"/>
    <col min="15369" max="15369" width="11.140625" style="1" customWidth="1"/>
    <col min="15370" max="15370" width="9.42578125" style="1" customWidth="1"/>
    <col min="15371" max="15371" width="14.28515625" style="1" bestFit="1" customWidth="1"/>
    <col min="15372" max="15372" width="15.28515625" style="1" customWidth="1"/>
    <col min="15373" max="15373" width="9.140625" style="1"/>
    <col min="15374" max="15374" width="13.7109375" style="1" customWidth="1"/>
    <col min="15375" max="15375" width="9.140625" style="1"/>
    <col min="15376" max="15376" width="13" style="1" customWidth="1"/>
    <col min="15377" max="15377" width="9.140625" style="1"/>
    <col min="15378" max="15378" width="23.140625" style="1" customWidth="1"/>
    <col min="15379" max="15379" width="13.42578125" style="1" customWidth="1"/>
    <col min="15380" max="15618" width="9.140625" style="1"/>
    <col min="15619" max="15619" width="17.140625" style="1" customWidth="1"/>
    <col min="15620" max="15620" width="5.5703125" style="1" customWidth="1"/>
    <col min="15621" max="15621" width="28.85546875" style="1" customWidth="1"/>
    <col min="15622" max="15622" width="10.7109375" style="1" customWidth="1"/>
    <col min="15623" max="15623" width="11.7109375" style="1" bestFit="1" customWidth="1"/>
    <col min="15624" max="15624" width="11.28515625" style="1" customWidth="1"/>
    <col min="15625" max="15625" width="11.140625" style="1" customWidth="1"/>
    <col min="15626" max="15626" width="9.42578125" style="1" customWidth="1"/>
    <col min="15627" max="15627" width="14.28515625" style="1" bestFit="1" customWidth="1"/>
    <col min="15628" max="15628" width="15.28515625" style="1" customWidth="1"/>
    <col min="15629" max="15629" width="9.140625" style="1"/>
    <col min="15630" max="15630" width="13.7109375" style="1" customWidth="1"/>
    <col min="15631" max="15631" width="9.140625" style="1"/>
    <col min="15632" max="15632" width="13" style="1" customWidth="1"/>
    <col min="15633" max="15633" width="9.140625" style="1"/>
    <col min="15634" max="15634" width="23.140625" style="1" customWidth="1"/>
    <col min="15635" max="15635" width="13.42578125" style="1" customWidth="1"/>
    <col min="15636" max="15874" width="9.140625" style="1"/>
    <col min="15875" max="15875" width="17.140625" style="1" customWidth="1"/>
    <col min="15876" max="15876" width="5.5703125" style="1" customWidth="1"/>
    <col min="15877" max="15877" width="28.85546875" style="1" customWidth="1"/>
    <col min="15878" max="15878" width="10.7109375" style="1" customWidth="1"/>
    <col min="15879" max="15879" width="11.7109375" style="1" bestFit="1" customWidth="1"/>
    <col min="15880" max="15880" width="11.28515625" style="1" customWidth="1"/>
    <col min="15881" max="15881" width="11.140625" style="1" customWidth="1"/>
    <col min="15882" max="15882" width="9.42578125" style="1" customWidth="1"/>
    <col min="15883" max="15883" width="14.28515625" style="1" bestFit="1" customWidth="1"/>
    <col min="15884" max="15884" width="15.28515625" style="1" customWidth="1"/>
    <col min="15885" max="15885" width="9.140625" style="1"/>
    <col min="15886" max="15886" width="13.7109375" style="1" customWidth="1"/>
    <col min="15887" max="15887" width="9.140625" style="1"/>
    <col min="15888" max="15888" width="13" style="1" customWidth="1"/>
    <col min="15889" max="15889" width="9.140625" style="1"/>
    <col min="15890" max="15890" width="23.140625" style="1" customWidth="1"/>
    <col min="15891" max="15891" width="13.42578125" style="1" customWidth="1"/>
    <col min="15892" max="16130" width="9.140625" style="1"/>
    <col min="16131" max="16131" width="17.140625" style="1" customWidth="1"/>
    <col min="16132" max="16132" width="5.5703125" style="1" customWidth="1"/>
    <col min="16133" max="16133" width="28.85546875" style="1" customWidth="1"/>
    <col min="16134" max="16134" width="10.7109375" style="1" customWidth="1"/>
    <col min="16135" max="16135" width="11.7109375" style="1" bestFit="1" customWidth="1"/>
    <col min="16136" max="16136" width="11.28515625" style="1" customWidth="1"/>
    <col min="16137" max="16137" width="11.140625" style="1" customWidth="1"/>
    <col min="16138" max="16138" width="9.42578125" style="1" customWidth="1"/>
    <col min="16139" max="16139" width="14.28515625" style="1" bestFit="1" customWidth="1"/>
    <col min="16140" max="16140" width="15.28515625" style="1" customWidth="1"/>
    <col min="16141" max="16141" width="9.140625" style="1"/>
    <col min="16142" max="16142" width="13.7109375" style="1" customWidth="1"/>
    <col min="16143" max="16143" width="9.140625" style="1"/>
    <col min="16144" max="16144" width="13" style="1" customWidth="1"/>
    <col min="16145" max="16145" width="9.140625" style="1"/>
    <col min="16146" max="16146" width="23.140625" style="1" customWidth="1"/>
    <col min="16147" max="16147" width="13.42578125" style="1" customWidth="1"/>
    <col min="16148" max="16384" width="9.140625" style="1"/>
  </cols>
  <sheetData>
    <row r="1" spans="3:16">
      <c r="J1" s="156" t="s">
        <v>0</v>
      </c>
      <c r="K1" s="156"/>
      <c r="L1" s="156"/>
      <c r="M1" s="156"/>
      <c r="N1" s="127"/>
      <c r="O1" s="127"/>
      <c r="P1" s="127"/>
    </row>
    <row r="2" spans="3:16" ht="27" customHeight="1">
      <c r="E2" s="130" t="s">
        <v>102</v>
      </c>
      <c r="J2" s="157" t="s">
        <v>1</v>
      </c>
      <c r="K2" s="157"/>
      <c r="L2" s="157"/>
      <c r="M2" s="157"/>
      <c r="N2" s="128"/>
      <c r="O2" s="128"/>
      <c r="P2" s="128"/>
    </row>
    <row r="4" spans="3:16">
      <c r="L4" s="123" t="s">
        <v>2</v>
      </c>
    </row>
    <row r="5" spans="3:16">
      <c r="J5" s="158" t="s">
        <v>3</v>
      </c>
      <c r="K5" s="158"/>
      <c r="L5" s="5" t="s">
        <v>4</v>
      </c>
    </row>
    <row r="6" spans="3:16">
      <c r="K6" s="1" t="s">
        <v>5</v>
      </c>
      <c r="L6" s="123"/>
    </row>
    <row r="7" spans="3:16">
      <c r="L7" s="129"/>
    </row>
    <row r="8" spans="3:16">
      <c r="C8" s="153" t="s">
        <v>6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24"/>
      <c r="O8" s="124"/>
      <c r="P8" s="124"/>
    </row>
    <row r="9" spans="3:16"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</row>
    <row r="10" spans="3:16" ht="15" customHeight="1">
      <c r="C10" s="129"/>
      <c r="D10" s="129"/>
      <c r="E10" s="129"/>
      <c r="F10" s="151" t="s">
        <v>7</v>
      </c>
      <c r="G10" s="151"/>
      <c r="H10" s="151" t="s">
        <v>8</v>
      </c>
      <c r="I10" s="151"/>
      <c r="J10" s="129"/>
      <c r="K10" s="129"/>
      <c r="L10" s="129"/>
      <c r="M10" s="129"/>
      <c r="N10" s="129"/>
      <c r="O10" s="129"/>
      <c r="P10" s="129"/>
    </row>
    <row r="11" spans="3:16">
      <c r="C11" s="129"/>
      <c r="D11" s="129"/>
      <c r="E11" s="124" t="s">
        <v>9</v>
      </c>
      <c r="F11" s="151"/>
      <c r="G11" s="151"/>
      <c r="H11" s="152"/>
      <c r="I11" s="152"/>
      <c r="J11" s="129"/>
      <c r="K11" s="129"/>
      <c r="L11" s="129"/>
      <c r="M11" s="129"/>
      <c r="N11" s="129"/>
      <c r="O11" s="129"/>
      <c r="P11" s="129"/>
    </row>
    <row r="12" spans="3:16">
      <c r="C12" s="129"/>
      <c r="D12" s="129"/>
      <c r="E12" s="129"/>
      <c r="F12" s="129"/>
      <c r="G12" s="129"/>
      <c r="H12" s="129"/>
      <c r="I12" s="153" t="s">
        <v>10</v>
      </c>
      <c r="J12" s="153"/>
      <c r="K12" s="153"/>
      <c r="L12" s="153"/>
      <c r="M12" s="153"/>
      <c r="N12" s="124"/>
      <c r="O12" s="124"/>
      <c r="P12" s="124"/>
    </row>
    <row r="13" spans="3:16" ht="15" customHeight="1">
      <c r="C13" s="129"/>
      <c r="D13" s="129"/>
      <c r="E13" s="129"/>
      <c r="F13" s="129"/>
      <c r="G13" s="129"/>
      <c r="H13" s="129"/>
      <c r="I13" s="8"/>
      <c r="J13" s="126" t="s">
        <v>11</v>
      </c>
      <c r="K13" s="125"/>
      <c r="L13" s="159" t="s">
        <v>95</v>
      </c>
      <c r="M13" s="159"/>
      <c r="N13" s="124"/>
      <c r="O13" s="124"/>
      <c r="P13" s="124"/>
    </row>
    <row r="14" spans="3:16" ht="15" customHeight="1">
      <c r="C14" s="129"/>
      <c r="D14" s="129"/>
      <c r="E14" s="129"/>
      <c r="F14" s="129"/>
      <c r="G14" s="129"/>
      <c r="H14" s="129"/>
      <c r="J14" s="127" t="s">
        <v>13</v>
      </c>
      <c r="L14" s="10"/>
      <c r="M14" s="11"/>
      <c r="N14" s="127"/>
      <c r="O14" s="127"/>
      <c r="P14" s="127"/>
    </row>
    <row r="15" spans="3:16" ht="15" customHeight="1">
      <c r="C15" s="129"/>
      <c r="D15" s="129"/>
      <c r="E15" s="12" t="s">
        <v>14</v>
      </c>
      <c r="F15" s="154" t="s">
        <v>101</v>
      </c>
      <c r="G15" s="154"/>
      <c r="H15" s="134">
        <v>46388</v>
      </c>
      <c r="I15" s="134"/>
      <c r="J15" s="155" t="s">
        <v>15</v>
      </c>
      <c r="K15" s="155"/>
      <c r="L15" s="13">
        <f>F54</f>
        <v>60.33</v>
      </c>
      <c r="M15" s="126"/>
      <c r="N15" s="126"/>
      <c r="O15" s="126"/>
      <c r="P15" s="126"/>
    </row>
    <row r="16" spans="3:16">
      <c r="C16" s="129"/>
      <c r="D16" s="129"/>
      <c r="E16" s="129"/>
      <c r="F16" s="129"/>
      <c r="G16" s="129"/>
      <c r="H16" s="143"/>
      <c r="I16" s="143"/>
      <c r="J16" s="129"/>
      <c r="K16" s="129"/>
      <c r="L16" s="129"/>
      <c r="M16" s="129"/>
      <c r="N16" s="129"/>
      <c r="O16" s="129"/>
      <c r="P16" s="129"/>
    </row>
    <row r="17" spans="3:21"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5" t="e">
        <f>L24+L25+#REF!+L29+L30+L31+L32+L33+L37</f>
        <v>#REF!</v>
      </c>
      <c r="O17" s="127" t="s">
        <v>16</v>
      </c>
      <c r="P17" s="129"/>
      <c r="Q17" s="1" t="s">
        <v>17</v>
      </c>
    </row>
    <row r="18" spans="3:21">
      <c r="N18" s="16">
        <f>'[1]тарификация 01.10.2020'!$Z$1010</f>
        <v>857625.22222222213</v>
      </c>
      <c r="O18" s="1" t="s">
        <v>18</v>
      </c>
    </row>
    <row r="19" spans="3:21" ht="13.5" thickBot="1">
      <c r="N19" s="16" t="e">
        <f>N17-N18</f>
        <v>#REF!</v>
      </c>
    </row>
    <row r="20" spans="3:21" ht="36.75" customHeight="1">
      <c r="C20" s="144" t="s">
        <v>19</v>
      </c>
      <c r="D20" s="145"/>
      <c r="E20" s="146" t="s">
        <v>20</v>
      </c>
      <c r="F20" s="146" t="s">
        <v>21</v>
      </c>
      <c r="G20" s="146" t="s">
        <v>22</v>
      </c>
      <c r="H20" s="148" t="s">
        <v>23</v>
      </c>
      <c r="I20" s="135" t="s">
        <v>24</v>
      </c>
      <c r="J20" s="135"/>
      <c r="K20" s="135"/>
      <c r="L20" s="135" t="s">
        <v>25</v>
      </c>
      <c r="M20" s="135" t="s">
        <v>26</v>
      </c>
      <c r="N20" s="17"/>
      <c r="O20" s="17"/>
      <c r="P20" s="17"/>
      <c r="R20" s="18" t="s">
        <v>11</v>
      </c>
      <c r="S20" s="18"/>
      <c r="T20" s="18"/>
    </row>
    <row r="21" spans="3:21" ht="51.75" customHeight="1">
      <c r="C21" s="136" t="s">
        <v>27</v>
      </c>
      <c r="D21" s="138" t="s">
        <v>2</v>
      </c>
      <c r="E21" s="147"/>
      <c r="F21" s="147"/>
      <c r="G21" s="147"/>
      <c r="H21" s="149"/>
      <c r="I21" s="121" t="s">
        <v>28</v>
      </c>
      <c r="J21" s="121" t="s">
        <v>29</v>
      </c>
      <c r="K21" s="121" t="s">
        <v>30</v>
      </c>
      <c r="L21" s="135"/>
      <c r="M21" s="135"/>
      <c r="N21" s="121" t="s">
        <v>31</v>
      </c>
      <c r="O21" s="121" t="s">
        <v>32</v>
      </c>
      <c r="P21" s="121" t="s">
        <v>33</v>
      </c>
      <c r="R21" s="1">
        <v>46160</v>
      </c>
      <c r="U21" s="20"/>
    </row>
    <row r="22" spans="3:21">
      <c r="C22" s="137"/>
      <c r="D22" s="139"/>
      <c r="E22" s="139"/>
      <c r="F22" s="139"/>
      <c r="G22" s="139"/>
      <c r="H22" s="150"/>
      <c r="I22" s="21">
        <v>0.04</v>
      </c>
      <c r="J22" s="21"/>
      <c r="K22" s="21">
        <v>0.2</v>
      </c>
      <c r="L22" s="121"/>
      <c r="M22" s="121"/>
      <c r="N22" s="17"/>
      <c r="O22" s="17"/>
      <c r="P22" s="17">
        <v>19242</v>
      </c>
    </row>
    <row r="23" spans="3:21" ht="13.5" thickBot="1">
      <c r="C23" s="22">
        <v>1</v>
      </c>
      <c r="D23" s="23">
        <v>2</v>
      </c>
      <c r="E23" s="122">
        <v>3</v>
      </c>
      <c r="F23" s="23">
        <v>4</v>
      </c>
      <c r="G23" s="23">
        <v>5</v>
      </c>
      <c r="H23" s="23">
        <v>6</v>
      </c>
      <c r="I23" s="25">
        <v>8</v>
      </c>
      <c r="J23" s="25">
        <v>9</v>
      </c>
      <c r="K23" s="25">
        <v>10</v>
      </c>
      <c r="L23" s="25">
        <v>11</v>
      </c>
      <c r="M23" s="25">
        <v>12</v>
      </c>
      <c r="N23" s="129"/>
      <c r="O23" s="129"/>
      <c r="P23" s="129"/>
    </row>
    <row r="24" spans="3:21" ht="16.5" customHeight="1">
      <c r="C24" s="132" t="s">
        <v>34</v>
      </c>
      <c r="D24" s="26"/>
      <c r="E24" s="27" t="s">
        <v>11</v>
      </c>
      <c r="F24" s="28">
        <v>1</v>
      </c>
      <c r="G24" s="29">
        <f>R21</f>
        <v>46160</v>
      </c>
      <c r="H24" s="29"/>
      <c r="I24" s="29"/>
      <c r="J24" s="29"/>
      <c r="K24" s="29"/>
      <c r="L24" s="30">
        <f>F24*G24+H24+I24+K24</f>
        <v>46160</v>
      </c>
      <c r="M24" s="31"/>
      <c r="N24" s="32">
        <f>G24*10%</f>
        <v>4616</v>
      </c>
      <c r="O24" s="32"/>
      <c r="P24" s="32"/>
      <c r="R24" s="1" t="s">
        <v>35</v>
      </c>
      <c r="S24" s="8"/>
    </row>
    <row r="25" spans="3:21" ht="18.75" customHeight="1">
      <c r="C25" s="131"/>
      <c r="D25" s="32"/>
      <c r="E25" s="33" t="s">
        <v>36</v>
      </c>
      <c r="F25" s="34">
        <f>2+0.5-0.5</f>
        <v>2</v>
      </c>
      <c r="G25" s="35">
        <f>ROUNDUP($G$24*0.9,0)</f>
        <v>41544</v>
      </c>
      <c r="H25" s="36"/>
      <c r="I25" s="36"/>
      <c r="J25" s="36"/>
      <c r="K25" s="36"/>
      <c r="L25" s="36">
        <f>(F25*G25+H25+I25+K25)</f>
        <v>83088</v>
      </c>
      <c r="M25" s="37"/>
      <c r="N25" s="32">
        <f>G25*10%*2</f>
        <v>8308.8000000000011</v>
      </c>
      <c r="O25" s="32"/>
      <c r="P25" s="32"/>
      <c r="R25" s="1">
        <f>0.9</f>
        <v>0.9</v>
      </c>
    </row>
    <row r="26" spans="3:21" ht="17.25" customHeight="1">
      <c r="C26" s="131"/>
      <c r="D26" s="38"/>
      <c r="E26" s="56" t="s">
        <v>38</v>
      </c>
      <c r="F26" s="57">
        <v>1</v>
      </c>
      <c r="G26" s="35">
        <f>ROUNDUP($G$24*0.9,0)</f>
        <v>41544</v>
      </c>
      <c r="H26" s="36"/>
      <c r="I26" s="36"/>
      <c r="J26" s="36"/>
      <c r="K26" s="36"/>
      <c r="L26" s="36">
        <f>F26*G26+H26+I26+K26</f>
        <v>41544</v>
      </c>
      <c r="M26" s="37"/>
      <c r="N26" s="32">
        <f>G26*7%</f>
        <v>2908.0800000000004</v>
      </c>
      <c r="O26" s="32"/>
      <c r="P26" s="32"/>
      <c r="R26" s="1">
        <v>0.9</v>
      </c>
    </row>
    <row r="27" spans="3:21" ht="17.25" customHeight="1">
      <c r="C27" s="131"/>
      <c r="D27" s="38"/>
    </row>
    <row r="28" spans="3:21" ht="17.25" customHeight="1" thickBot="1">
      <c r="C28" s="133"/>
      <c r="D28" s="43"/>
      <c r="E28" s="44" t="s">
        <v>39</v>
      </c>
      <c r="F28" s="45">
        <f>SUM(F24:F26)</f>
        <v>4</v>
      </c>
      <c r="G28" s="46"/>
      <c r="H28" s="46"/>
      <c r="I28" s="46"/>
      <c r="J28" s="46"/>
      <c r="K28" s="46"/>
      <c r="L28" s="47">
        <f>SUM(L24:L26)</f>
        <v>170792</v>
      </c>
      <c r="M28" s="48"/>
      <c r="N28" s="49">
        <f>SUM(N24:N26)</f>
        <v>15832.880000000001</v>
      </c>
      <c r="O28" s="49">
        <f>SUM(O24:O26)</f>
        <v>0</v>
      </c>
      <c r="P28" s="49">
        <f>SUM(P24:P26)</f>
        <v>0</v>
      </c>
      <c r="Q28" s="8"/>
      <c r="R28" s="1" t="s">
        <v>40</v>
      </c>
      <c r="S28" s="1">
        <v>18508</v>
      </c>
      <c r="T28" s="1">
        <f>ROUNDUP(S28*1.07,0)</f>
        <v>19804</v>
      </c>
    </row>
    <row r="29" spans="3:21" ht="17.25" customHeight="1">
      <c r="C29" s="140" t="s">
        <v>41</v>
      </c>
      <c r="D29" s="26"/>
      <c r="E29" s="27" t="s">
        <v>42</v>
      </c>
      <c r="F29" s="93">
        <f>36.83+1</f>
        <v>37.83</v>
      </c>
      <c r="G29" s="30">
        <f>$S$28</f>
        <v>18508</v>
      </c>
      <c r="H29" s="29">
        <f>246991.29/F29</f>
        <v>6528.9793814432996</v>
      </c>
      <c r="I29" s="29"/>
      <c r="J29" s="29"/>
      <c r="K29" s="29"/>
      <c r="L29" s="30">
        <f>F29*(G29+H29+I29+J29+K29)</f>
        <v>947148.92999999993</v>
      </c>
      <c r="M29" s="31"/>
      <c r="N29" s="51">
        <f>'[2]02.09'!$AD$1010</f>
        <v>31344.299999999996</v>
      </c>
      <c r="O29" s="52">
        <f>'[2]02.09'!$AB$1010</f>
        <v>12859.199999999999</v>
      </c>
      <c r="P29" s="52">
        <f>'[2]02.09'!$AG$1010</f>
        <v>9564.75</v>
      </c>
      <c r="R29" s="1" t="s">
        <v>43</v>
      </c>
      <c r="S29" s="1">
        <v>18496</v>
      </c>
      <c r="T29" s="1">
        <f t="shared" ref="T29:T30" si="0">ROUNDUP(S29*1.07,0)</f>
        <v>19791</v>
      </c>
    </row>
    <row r="30" spans="3:21" ht="15.75" customHeight="1">
      <c r="C30" s="141"/>
      <c r="D30" s="32"/>
      <c r="E30" s="33" t="s">
        <v>44</v>
      </c>
      <c r="F30" s="34">
        <f>1</f>
        <v>1</v>
      </c>
      <c r="G30" s="35">
        <f>$S$30</f>
        <v>18483</v>
      </c>
      <c r="H30" s="35"/>
      <c r="I30" s="35"/>
      <c r="J30" s="35"/>
      <c r="K30" s="35"/>
      <c r="L30" s="36">
        <f t="shared" ref="L30:L37" si="1">F30*G30+H30+I30+K30</f>
        <v>18483</v>
      </c>
      <c r="M30" s="37"/>
      <c r="N30" s="51"/>
      <c r="O30" s="32"/>
      <c r="P30" s="52">
        <f>'[2]02.09'!$AH$1010</f>
        <v>7941</v>
      </c>
      <c r="R30" s="1" t="s">
        <v>45</v>
      </c>
      <c r="S30" s="1">
        <v>18483</v>
      </c>
      <c r="T30" s="1">
        <f t="shared" si="0"/>
        <v>19777</v>
      </c>
    </row>
    <row r="31" spans="3:21" ht="17.25" customHeight="1">
      <c r="C31" s="141"/>
      <c r="D31" s="32"/>
      <c r="E31" s="33" t="s">
        <v>46</v>
      </c>
      <c r="F31" s="34">
        <v>1</v>
      </c>
      <c r="G31" s="35">
        <f>$S$29</f>
        <v>18496</v>
      </c>
      <c r="H31" s="35"/>
      <c r="I31" s="35"/>
      <c r="J31" s="35"/>
      <c r="K31" s="35"/>
      <c r="L31" s="36">
        <f t="shared" si="1"/>
        <v>18496</v>
      </c>
      <c r="M31" s="37"/>
      <c r="N31" s="51"/>
      <c r="O31" s="32"/>
      <c r="P31" s="32"/>
      <c r="R31" s="1" t="s">
        <v>47</v>
      </c>
      <c r="S31" s="1">
        <v>15658</v>
      </c>
    </row>
    <row r="32" spans="3:21" ht="16.5" customHeight="1">
      <c r="C32" s="141"/>
      <c r="D32" s="32"/>
      <c r="E32" s="33" t="s">
        <v>48</v>
      </c>
      <c r="F32" s="34">
        <v>0.5</v>
      </c>
      <c r="G32" s="35">
        <f>$S$30</f>
        <v>18483</v>
      </c>
      <c r="H32" s="35"/>
      <c r="I32" s="35"/>
      <c r="J32" s="35"/>
      <c r="K32" s="35"/>
      <c r="L32" s="36">
        <f t="shared" si="1"/>
        <v>9241.5</v>
      </c>
      <c r="M32" s="37"/>
      <c r="N32" s="51"/>
      <c r="O32" s="32"/>
      <c r="P32" s="32"/>
      <c r="R32" s="1" t="s">
        <v>49</v>
      </c>
      <c r="S32" s="1">
        <v>16330</v>
      </c>
    </row>
    <row r="33" spans="2:21" ht="17.25" hidden="1" customHeight="1">
      <c r="C33" s="141"/>
      <c r="D33" s="32"/>
      <c r="E33" s="33" t="s">
        <v>50</v>
      </c>
      <c r="F33" s="34">
        <f>1-1</f>
        <v>0</v>
      </c>
      <c r="G33" s="35">
        <f>$S$29</f>
        <v>18496</v>
      </c>
      <c r="H33" s="35"/>
      <c r="I33" s="35"/>
      <c r="J33" s="35"/>
      <c r="K33" s="35"/>
      <c r="L33" s="36">
        <f t="shared" si="1"/>
        <v>0</v>
      </c>
      <c r="M33" s="37"/>
      <c r="N33" s="51"/>
      <c r="O33" s="32"/>
      <c r="P33" s="32"/>
      <c r="R33" s="1" t="s">
        <v>51</v>
      </c>
      <c r="S33" s="1">
        <v>17034</v>
      </c>
      <c r="T33" s="1">
        <f>ROUNDUP(S33*1.055,0)</f>
        <v>17971</v>
      </c>
    </row>
    <row r="34" spans="2:21" ht="57.75" customHeight="1">
      <c r="C34" s="141"/>
      <c r="D34" s="32"/>
      <c r="E34" s="33" t="s">
        <v>52</v>
      </c>
      <c r="F34" s="34">
        <v>0.5</v>
      </c>
      <c r="G34" s="35">
        <f>S34</f>
        <v>18075</v>
      </c>
      <c r="H34" s="35"/>
      <c r="I34" s="35"/>
      <c r="J34" s="35"/>
      <c r="K34" s="35"/>
      <c r="L34" s="36">
        <f t="shared" si="1"/>
        <v>9037.5</v>
      </c>
      <c r="M34" s="37"/>
      <c r="N34" s="51"/>
      <c r="O34" s="32"/>
      <c r="P34" s="32"/>
      <c r="R34" s="1" t="s">
        <v>53</v>
      </c>
      <c r="S34" s="1">
        <v>18075</v>
      </c>
      <c r="T34" s="1">
        <v>18075</v>
      </c>
      <c r="U34" s="1">
        <f>S34-T34</f>
        <v>0</v>
      </c>
    </row>
    <row r="35" spans="2:21" ht="16.5" customHeight="1">
      <c r="C35" s="141"/>
      <c r="D35" s="32"/>
      <c r="E35" s="33" t="s">
        <v>54</v>
      </c>
      <c r="F35" s="34">
        <v>1</v>
      </c>
      <c r="G35" s="35">
        <f>$S$28</f>
        <v>18508</v>
      </c>
      <c r="H35" s="35"/>
      <c r="I35" s="35"/>
      <c r="J35" s="35"/>
      <c r="K35" s="35"/>
      <c r="L35" s="36">
        <f t="shared" si="1"/>
        <v>18508</v>
      </c>
      <c r="M35" s="37"/>
      <c r="N35" s="51"/>
      <c r="O35" s="32"/>
      <c r="P35" s="32"/>
      <c r="R35" s="1" t="s">
        <v>55</v>
      </c>
      <c r="S35" s="1">
        <v>18726</v>
      </c>
      <c r="T35" s="1">
        <v>18726</v>
      </c>
      <c r="U35" s="1">
        <f t="shared" ref="U35:U42" si="2">S35-T35</f>
        <v>0</v>
      </c>
    </row>
    <row r="36" spans="2:21" ht="30" customHeight="1">
      <c r="C36" s="141"/>
      <c r="D36" s="32"/>
      <c r="E36" s="33" t="s">
        <v>103</v>
      </c>
      <c r="F36" s="34">
        <v>1</v>
      </c>
      <c r="G36" s="35">
        <v>18496</v>
      </c>
      <c r="H36" s="35"/>
      <c r="I36" s="35"/>
      <c r="J36" s="35"/>
      <c r="K36" s="35"/>
      <c r="L36" s="36"/>
      <c r="M36" s="37"/>
      <c r="N36" s="51"/>
      <c r="O36" s="32"/>
      <c r="P36" s="32"/>
    </row>
    <row r="37" spans="2:21" ht="28.5" customHeight="1">
      <c r="C37" s="141"/>
      <c r="D37" s="32"/>
      <c r="E37" s="33" t="s">
        <v>56</v>
      </c>
      <c r="F37" s="34">
        <v>0.5</v>
      </c>
      <c r="G37" s="35">
        <f>$S$30</f>
        <v>18483</v>
      </c>
      <c r="H37" s="35"/>
      <c r="I37" s="35"/>
      <c r="J37" s="35"/>
      <c r="K37" s="35"/>
      <c r="L37" s="36">
        <f t="shared" si="1"/>
        <v>9241.5</v>
      </c>
      <c r="M37" s="37"/>
      <c r="N37" s="51"/>
      <c r="O37" s="32"/>
      <c r="P37" s="32"/>
      <c r="R37" s="1" t="s">
        <v>57</v>
      </c>
      <c r="S37" s="1">
        <v>17099</v>
      </c>
      <c r="T37" s="1">
        <v>17099</v>
      </c>
      <c r="U37" s="1">
        <f t="shared" si="2"/>
        <v>0</v>
      </c>
    </row>
    <row r="38" spans="2:21" ht="21" customHeight="1" thickBot="1">
      <c r="C38" s="142"/>
      <c r="D38" s="43"/>
      <c r="E38" s="44" t="s">
        <v>58</v>
      </c>
      <c r="F38" s="53">
        <f>SUM(F29:F37)</f>
        <v>43.33</v>
      </c>
      <c r="G38" s="46"/>
      <c r="H38" s="46"/>
      <c r="I38" s="46"/>
      <c r="J38" s="46"/>
      <c r="K38" s="46"/>
      <c r="L38" s="47">
        <f>SUM(L29:L37)</f>
        <v>1030156.4299999999</v>
      </c>
      <c r="M38" s="48"/>
      <c r="N38" s="54">
        <f>SUM(N29:N37)</f>
        <v>31344.299999999996</v>
      </c>
      <c r="O38" s="54">
        <f>SUM(O29:O37)</f>
        <v>12859.199999999999</v>
      </c>
      <c r="P38" s="54">
        <f>SUM(P29:P37)</f>
        <v>17505.75</v>
      </c>
      <c r="R38" s="1" t="s">
        <v>59</v>
      </c>
      <c r="S38" s="1">
        <v>18332</v>
      </c>
      <c r="T38" s="1">
        <v>18332</v>
      </c>
      <c r="U38" s="1">
        <f t="shared" si="2"/>
        <v>0</v>
      </c>
    </row>
    <row r="39" spans="2:21" ht="16.5" hidden="1" customHeight="1">
      <c r="C39" s="131" t="s">
        <v>60</v>
      </c>
      <c r="D39" s="32"/>
      <c r="E39" s="33" t="s">
        <v>61</v>
      </c>
      <c r="F39" s="34">
        <f>0.5-0.5</f>
        <v>0</v>
      </c>
      <c r="G39" s="35">
        <f>$S$37</f>
        <v>17099</v>
      </c>
      <c r="H39" s="35"/>
      <c r="I39" s="35"/>
      <c r="J39" s="35"/>
      <c r="K39" s="35"/>
      <c r="L39" s="36">
        <f>F39*(G39+H39+I39+K39)</f>
        <v>0</v>
      </c>
      <c r="M39" s="37"/>
      <c r="N39" s="32"/>
      <c r="O39" s="32"/>
      <c r="P39" s="55">
        <f>F39*$P$22-(F39*(G39+J39)+N39)</f>
        <v>0</v>
      </c>
      <c r="R39" s="1" t="s">
        <v>62</v>
      </c>
      <c r="S39" s="1">
        <v>15453</v>
      </c>
      <c r="T39" s="1">
        <v>16149</v>
      </c>
      <c r="U39" s="1">
        <f t="shared" si="2"/>
        <v>-696</v>
      </c>
    </row>
    <row r="40" spans="2:21" ht="15.75" customHeight="1">
      <c r="C40" s="131"/>
      <c r="D40" s="32"/>
      <c r="E40" s="33" t="s">
        <v>63</v>
      </c>
      <c r="F40" s="34">
        <f>1-0.5</f>
        <v>0.5</v>
      </c>
      <c r="G40" s="35">
        <f>$S$40</f>
        <v>20150</v>
      </c>
      <c r="H40" s="35"/>
      <c r="I40" s="35"/>
      <c r="J40" s="35"/>
      <c r="K40" s="35"/>
      <c r="L40" s="36">
        <f>F40*G40+H40+I40+K40</f>
        <v>10075</v>
      </c>
      <c r="M40" s="37"/>
      <c r="N40" s="32">
        <f>G40*7%</f>
        <v>1410.5000000000002</v>
      </c>
      <c r="O40" s="32"/>
      <c r="P40" s="55">
        <f>IF((F40*$P$22-(F40*(G40+J40)+N40))&gt;0,F40*$P$22-(F40*(G40+J40)+N40),0)</f>
        <v>0</v>
      </c>
      <c r="R40" s="1" t="s">
        <v>64</v>
      </c>
      <c r="S40" s="1">
        <v>20150</v>
      </c>
      <c r="T40" s="1">
        <v>20150</v>
      </c>
      <c r="U40" s="1">
        <f t="shared" si="2"/>
        <v>0</v>
      </c>
    </row>
    <row r="41" spans="2:21" ht="15" customHeight="1">
      <c r="C41" s="131"/>
      <c r="D41" s="32"/>
      <c r="E41" s="33" t="s">
        <v>65</v>
      </c>
      <c r="F41" s="34">
        <v>0.25</v>
      </c>
      <c r="G41" s="35">
        <f>S41</f>
        <v>20427</v>
      </c>
      <c r="H41" s="35"/>
      <c r="I41" s="35"/>
      <c r="J41" s="35"/>
      <c r="K41" s="35"/>
      <c r="L41" s="36">
        <f>F41*G41+H41+I41+K41</f>
        <v>5106.75</v>
      </c>
      <c r="M41" s="37"/>
      <c r="N41" s="32"/>
      <c r="O41" s="32"/>
      <c r="P41" s="55">
        <f t="shared" ref="P41:P44" si="3">IF((F41*$P$22-(F41*(G41+J41)+N41))&gt;0,F41*$P$22-(F41*(G41+J41)+N41),0)</f>
        <v>0</v>
      </c>
      <c r="R41" s="1" t="s">
        <v>66</v>
      </c>
      <c r="S41" s="1">
        <v>20427</v>
      </c>
      <c r="T41" s="1">
        <v>17022</v>
      </c>
      <c r="U41" s="1">
        <f t="shared" si="2"/>
        <v>3405</v>
      </c>
    </row>
    <row r="42" spans="2:21" ht="15" hidden="1" customHeight="1">
      <c r="C42" s="131"/>
      <c r="D42" s="32"/>
      <c r="E42" s="33"/>
      <c r="F42" s="34"/>
      <c r="G42" s="35">
        <f>S35</f>
        <v>18726</v>
      </c>
      <c r="H42" s="35"/>
      <c r="I42" s="35"/>
      <c r="J42" s="35"/>
      <c r="K42" s="35"/>
      <c r="L42" s="36"/>
      <c r="M42" s="37"/>
      <c r="N42" s="32"/>
      <c r="O42" s="32"/>
      <c r="P42" s="55">
        <f t="shared" si="3"/>
        <v>0</v>
      </c>
      <c r="T42" s="1">
        <v>0</v>
      </c>
      <c r="U42" s="1">
        <f t="shared" si="2"/>
        <v>0</v>
      </c>
    </row>
    <row r="43" spans="2:21" ht="15" customHeight="1">
      <c r="C43" s="131"/>
      <c r="D43" s="32"/>
      <c r="E43" s="33" t="s">
        <v>61</v>
      </c>
      <c r="F43" s="34">
        <v>0.25</v>
      </c>
      <c r="G43" s="35"/>
      <c r="H43" s="35"/>
      <c r="I43" s="35"/>
      <c r="J43" s="35"/>
      <c r="K43" s="35"/>
      <c r="L43" s="36"/>
      <c r="M43" s="37"/>
      <c r="N43" s="32"/>
      <c r="O43" s="32"/>
      <c r="P43" s="55"/>
    </row>
    <row r="44" spans="2:21" ht="16.5" customHeight="1">
      <c r="C44" s="131"/>
      <c r="D44" s="32"/>
      <c r="E44" s="56" t="s">
        <v>67</v>
      </c>
      <c r="F44" s="57">
        <v>1</v>
      </c>
      <c r="G44" s="36">
        <f>$S$38</f>
        <v>18332</v>
      </c>
      <c r="H44" s="35"/>
      <c r="I44" s="35"/>
      <c r="J44" s="35"/>
      <c r="K44" s="35"/>
      <c r="L44" s="36">
        <f>F44*G44+H44+I44+J44+K44</f>
        <v>18332</v>
      </c>
      <c r="M44" s="37"/>
      <c r="N44" s="51">
        <f>G44*10%</f>
        <v>1833.2</v>
      </c>
      <c r="O44" s="32"/>
      <c r="P44" s="55">
        <f t="shared" si="3"/>
        <v>0</v>
      </c>
      <c r="R44" s="1" t="s">
        <v>68</v>
      </c>
    </row>
    <row r="45" spans="2:21" ht="16.5" customHeight="1" thickBot="1">
      <c r="C45" s="131"/>
      <c r="D45" s="38"/>
      <c r="E45" s="58" t="s">
        <v>69</v>
      </c>
      <c r="F45" s="59">
        <f>SUM(F39:F44)</f>
        <v>2</v>
      </c>
      <c r="G45" s="60"/>
      <c r="H45" s="60"/>
      <c r="I45" s="60"/>
      <c r="J45" s="60"/>
      <c r="K45" s="60"/>
      <c r="L45" s="61">
        <f>SUM(L39:L44)</f>
        <v>33513.75</v>
      </c>
      <c r="M45" s="42"/>
      <c r="N45" s="49">
        <f>SUM(N39:N44)</f>
        <v>3243.7000000000003</v>
      </c>
      <c r="O45" s="49">
        <f>SUM(O39:O44)</f>
        <v>0</v>
      </c>
      <c r="P45" s="49">
        <f>SUM(P39:P44)</f>
        <v>0</v>
      </c>
      <c r="Q45" s="1">
        <v>1</v>
      </c>
      <c r="S45" s="1">
        <v>10468</v>
      </c>
      <c r="T45" s="1">
        <v>10468</v>
      </c>
      <c r="U45" s="1">
        <f>S45-T45</f>
        <v>0</v>
      </c>
    </row>
    <row r="46" spans="2:21" ht="17.25" customHeight="1">
      <c r="B46" s="1">
        <v>1</v>
      </c>
      <c r="C46" s="132" t="s">
        <v>70</v>
      </c>
      <c r="D46" s="26"/>
      <c r="E46" s="27" t="s">
        <v>71</v>
      </c>
      <c r="F46" s="62">
        <v>0.5</v>
      </c>
      <c r="G46" s="29">
        <f>IF(B46=1,$S$45,IF(B46=2,$S$46,IF(B46=3,$S$48,IF(B46=4,$S$49,IF(B46=5,$S$50,0)))))</f>
        <v>10468</v>
      </c>
      <c r="H46" s="29"/>
      <c r="I46" s="29"/>
      <c r="J46" s="29"/>
      <c r="K46" s="29"/>
      <c r="L46" s="63">
        <f>F46*G46+H46+I46+K46</f>
        <v>5234</v>
      </c>
      <c r="M46" s="64"/>
      <c r="N46" s="55">
        <f>G46*3%+G46*3%</f>
        <v>628.07999999999993</v>
      </c>
      <c r="O46" s="55"/>
      <c r="P46" s="55">
        <f t="shared" ref="P46:P50" si="4">IF((F46*$P$22-(F46*(G46+J46)+N46))&gt;0,F46*$P$22-(F46*(G46+J46)+N46),0)</f>
        <v>3758.92</v>
      </c>
      <c r="Q46" s="1">
        <v>2</v>
      </c>
      <c r="S46" s="1">
        <v>11715</v>
      </c>
      <c r="T46" s="1">
        <v>11715</v>
      </c>
      <c r="U46" s="1">
        <f t="shared" ref="U46:U56" si="5">S46-T46</f>
        <v>0</v>
      </c>
    </row>
    <row r="47" spans="2:21" ht="38.25" hidden="1" customHeight="1">
      <c r="B47" s="1">
        <v>2</v>
      </c>
      <c r="C47" s="131"/>
      <c r="D47" s="65"/>
      <c r="E47" s="66" t="s">
        <v>72</v>
      </c>
      <c r="F47" s="34"/>
      <c r="G47" s="67"/>
      <c r="H47" s="67"/>
      <c r="I47" s="67"/>
      <c r="J47" s="67"/>
      <c r="K47" s="67"/>
      <c r="L47" s="35">
        <f>F47*G47+H47+I47+K47</f>
        <v>0</v>
      </c>
      <c r="M47" s="68"/>
      <c r="N47" s="55">
        <f>G47*0%</f>
        <v>0</v>
      </c>
      <c r="O47" s="55"/>
      <c r="P47" s="55">
        <f t="shared" si="4"/>
        <v>0</v>
      </c>
      <c r="S47" s="1">
        <v>0</v>
      </c>
      <c r="T47" s="1">
        <v>0</v>
      </c>
      <c r="U47" s="1">
        <f t="shared" si="5"/>
        <v>0</v>
      </c>
    </row>
    <row r="48" spans="2:21" ht="42" customHeight="1">
      <c r="B48" s="1">
        <v>3</v>
      </c>
      <c r="C48" s="131"/>
      <c r="D48" s="32"/>
      <c r="E48" s="33" t="s">
        <v>73</v>
      </c>
      <c r="F48" s="34">
        <v>1</v>
      </c>
      <c r="G48" s="35">
        <f>IF(B48=1,$S$45,IF(B48=2,$S$46,IF(B48=3,$S$48,IF(B48=4,$S$49,IF(B48=5,$S$50,0)))))</f>
        <v>11912</v>
      </c>
      <c r="H48" s="35"/>
      <c r="I48" s="35"/>
      <c r="J48" s="35"/>
      <c r="K48" s="35"/>
      <c r="L48" s="35">
        <f>F48*(G48+H48+I48+K48)</f>
        <v>11912</v>
      </c>
      <c r="M48" s="69"/>
      <c r="N48" s="55">
        <f>G48*3%</f>
        <v>357.36</v>
      </c>
      <c r="O48" s="55"/>
      <c r="P48" s="55">
        <f t="shared" si="4"/>
        <v>6972.6399999999994</v>
      </c>
      <c r="Q48" s="1">
        <v>3</v>
      </c>
      <c r="S48" s="1">
        <v>11912</v>
      </c>
      <c r="T48" s="1">
        <v>11912</v>
      </c>
      <c r="U48" s="1">
        <f t="shared" si="5"/>
        <v>0</v>
      </c>
    </row>
    <row r="49" spans="2:23" ht="17.25" customHeight="1">
      <c r="B49" s="1">
        <v>1</v>
      </c>
      <c r="C49" s="131"/>
      <c r="D49" s="32"/>
      <c r="E49" s="33" t="s">
        <v>74</v>
      </c>
      <c r="F49" s="34">
        <v>1</v>
      </c>
      <c r="G49" s="70">
        <f>IF(B49=1,$S$45,IF(B49=2,$S$46,IF(B49=3,$S$48,IF(B49=4,$S$49,IF(B49=5,$S$50,0)))))</f>
        <v>10468</v>
      </c>
      <c r="H49" s="35"/>
      <c r="I49" s="35"/>
      <c r="J49" s="35"/>
      <c r="K49" s="35"/>
      <c r="L49" s="35">
        <f>F49*(G49+H49+I49+K49)</f>
        <v>10468</v>
      </c>
      <c r="M49" s="69"/>
      <c r="N49" s="55"/>
      <c r="O49" s="55"/>
      <c r="P49" s="55">
        <f t="shared" si="4"/>
        <v>8774</v>
      </c>
      <c r="Q49" s="1">
        <v>4</v>
      </c>
      <c r="S49" s="1">
        <v>12125</v>
      </c>
      <c r="T49" s="1">
        <v>12125</v>
      </c>
      <c r="U49" s="1">
        <f t="shared" si="5"/>
        <v>0</v>
      </c>
    </row>
    <row r="50" spans="2:23" ht="29.25" customHeight="1">
      <c r="B50" s="1">
        <v>1</v>
      </c>
      <c r="C50" s="131"/>
      <c r="D50" s="32"/>
      <c r="E50" s="33" t="s">
        <v>75</v>
      </c>
      <c r="F50" s="34">
        <f>4+0.5</f>
        <v>4.5</v>
      </c>
      <c r="G50" s="35">
        <f>IF(B50=1,$S$45,IF(B50=2,$S$46,IF(B50=3,$S$48,IF(B50=4,$S$49,IF(B50=5,$S$50,0)))))</f>
        <v>10468</v>
      </c>
      <c r="H50" s="35"/>
      <c r="I50" s="35"/>
      <c r="J50" s="35"/>
      <c r="K50" s="35"/>
      <c r="L50" s="35">
        <f>F50*(G50+H50+I50+K50+J50)</f>
        <v>47106</v>
      </c>
      <c r="M50" s="69"/>
      <c r="N50" s="55">
        <f>G50*10%+G50*3%</f>
        <v>1360.84</v>
      </c>
      <c r="O50" s="55"/>
      <c r="P50" s="55">
        <f t="shared" si="4"/>
        <v>38122.160000000003</v>
      </c>
      <c r="Q50" s="1">
        <v>5</v>
      </c>
      <c r="S50" s="1">
        <v>12345</v>
      </c>
      <c r="T50" s="1">
        <v>12345</v>
      </c>
      <c r="U50" s="1">
        <f t="shared" si="5"/>
        <v>0</v>
      </c>
    </row>
    <row r="51" spans="2:23" ht="15.75" customHeight="1">
      <c r="B51" s="1">
        <v>1</v>
      </c>
      <c r="C51" s="131"/>
      <c r="D51" s="32"/>
      <c r="E51" s="33" t="s">
        <v>72</v>
      </c>
      <c r="F51" s="34">
        <v>1</v>
      </c>
      <c r="G51" s="67">
        <f>IF(B51=1,$S$45,IF(B51=2,$S$46,IF(B51=3,$S$48,IF(B51=4,$S$49,IF(B51=5,$S$50,0)))))</f>
        <v>10468</v>
      </c>
      <c r="H51" s="35"/>
      <c r="I51" s="35"/>
      <c r="J51" s="35"/>
      <c r="K51" s="35"/>
      <c r="L51" s="35">
        <f>F51*(G51+H51+I51+J51+K51)</f>
        <v>10468</v>
      </c>
      <c r="M51" s="69"/>
      <c r="N51" s="55">
        <f>G51*7%+G51*7%</f>
        <v>1465.5200000000002</v>
      </c>
      <c r="O51" s="55"/>
      <c r="P51" s="55">
        <f>IF((F51*$P$22-(F51*(G51+J51)+N51))&gt;0,F51*$P$22-(F51*(G51+J51)+N51),0)</f>
        <v>7308.48</v>
      </c>
      <c r="Q51" s="1">
        <v>6</v>
      </c>
      <c r="S51" s="1">
        <v>12580</v>
      </c>
      <c r="T51" s="1">
        <v>12580</v>
      </c>
      <c r="U51" s="1">
        <f t="shared" ref="U51" si="6">S51-T51</f>
        <v>0</v>
      </c>
    </row>
    <row r="52" spans="2:23" ht="15.75" customHeight="1">
      <c r="B52" s="1">
        <v>1</v>
      </c>
      <c r="C52" s="131"/>
      <c r="D52" s="32"/>
      <c r="E52" s="33" t="s">
        <v>76</v>
      </c>
      <c r="F52" s="34">
        <v>3</v>
      </c>
      <c r="G52" s="67">
        <f>IF(B52=1,$S$45,IF(B52=2,$S$46,IF(B52=3,$S$48,IF(B52=4,$S$49,IF(B52=5,$S$50,0)))))</f>
        <v>10468</v>
      </c>
      <c r="H52" s="35"/>
      <c r="I52" s="35"/>
      <c r="J52" s="35"/>
      <c r="K52" s="35">
        <f>G52*$K$22</f>
        <v>2093.6</v>
      </c>
      <c r="L52" s="35">
        <f>F52*(G52+H52+I52+J52+K52)</f>
        <v>37684.800000000003</v>
      </c>
      <c r="M52" s="69"/>
      <c r="N52" s="55">
        <f>G52*7%+G52*7%</f>
        <v>1465.5200000000002</v>
      </c>
      <c r="O52" s="55"/>
      <c r="P52" s="55">
        <f>IF((F52*$P$22-(F52*(G52+J52)+N52))&gt;0,F52*$P$22-(F52*(G52+J52)+N52),0)</f>
        <v>24856.480000000003</v>
      </c>
      <c r="Q52" s="1">
        <v>6</v>
      </c>
      <c r="S52" s="1">
        <v>12580</v>
      </c>
      <c r="T52" s="1">
        <v>12580</v>
      </c>
      <c r="U52" s="1">
        <f t="shared" si="5"/>
        <v>0</v>
      </c>
    </row>
    <row r="53" spans="2:23" ht="16.5" customHeight="1" thickBot="1">
      <c r="C53" s="133"/>
      <c r="D53" s="43"/>
      <c r="E53" s="44" t="s">
        <v>77</v>
      </c>
      <c r="F53" s="45">
        <f>SUM(F46:F52)</f>
        <v>11</v>
      </c>
      <c r="G53" s="71"/>
      <c r="H53" s="71"/>
      <c r="I53" s="71"/>
      <c r="J53" s="71"/>
      <c r="K53" s="71"/>
      <c r="L53" s="46">
        <f>SUM(L46:L52)</f>
        <v>122872.8</v>
      </c>
      <c r="M53" s="72"/>
      <c r="N53" s="73">
        <f>SUM(N46:N52)</f>
        <v>5277.3200000000006</v>
      </c>
      <c r="O53" s="55"/>
      <c r="P53" s="73">
        <f>SUM(P46:P52)</f>
        <v>89792.68</v>
      </c>
      <c r="Q53" s="1">
        <v>7</v>
      </c>
      <c r="S53" s="1">
        <v>12944</v>
      </c>
      <c r="T53" s="1">
        <v>12944</v>
      </c>
      <c r="U53" s="1">
        <f t="shared" si="5"/>
        <v>0</v>
      </c>
    </row>
    <row r="54" spans="2:23" ht="17.25" customHeight="1">
      <c r="C54" s="74"/>
      <c r="D54" s="75"/>
      <c r="E54" s="74" t="s">
        <v>78</v>
      </c>
      <c r="F54" s="76">
        <f>F28+F38+F45+F53</f>
        <v>60.33</v>
      </c>
      <c r="G54" s="77"/>
      <c r="H54" s="77"/>
      <c r="I54" s="77"/>
      <c r="J54" s="77">
        <f>J50</f>
        <v>0</v>
      </c>
      <c r="K54" s="77">
        <f>K52</f>
        <v>2093.6</v>
      </c>
      <c r="L54" s="77">
        <f>L28+L38+L45+L53</f>
        <v>1357334.98</v>
      </c>
      <c r="M54" s="75"/>
      <c r="N54" s="73"/>
      <c r="O54" s="73"/>
      <c r="P54" s="73"/>
      <c r="Q54" s="1">
        <v>8</v>
      </c>
      <c r="S54" s="1">
        <v>12996</v>
      </c>
      <c r="T54" s="1">
        <v>12996</v>
      </c>
      <c r="U54" s="1">
        <f t="shared" si="5"/>
        <v>0</v>
      </c>
    </row>
    <row r="55" spans="2:23" ht="12" customHeight="1">
      <c r="N55" s="73"/>
      <c r="O55" s="73"/>
      <c r="P55" s="73"/>
      <c r="S55" s="1">
        <v>0</v>
      </c>
      <c r="T55" s="1">
        <v>0</v>
      </c>
      <c r="U55" s="1">
        <f t="shared" si="5"/>
        <v>0</v>
      </c>
    </row>
    <row r="56" spans="2:23" ht="12" customHeight="1">
      <c r="L56" s="78"/>
      <c r="N56" s="79" t="s">
        <v>79</v>
      </c>
      <c r="O56" s="55"/>
      <c r="P56" s="73">
        <f>L54+W65</f>
        <v>1533190.81</v>
      </c>
      <c r="S56" s="1">
        <v>78674</v>
      </c>
      <c r="T56" s="1">
        <v>82215</v>
      </c>
      <c r="U56" s="1">
        <f t="shared" si="5"/>
        <v>-3541</v>
      </c>
    </row>
    <row r="57" spans="2:23" ht="12" customHeight="1"/>
    <row r="58" spans="2:23" ht="12" customHeight="1">
      <c r="N58" s="1">
        <v>5000</v>
      </c>
      <c r="O58" s="1">
        <v>17</v>
      </c>
      <c r="P58" s="1">
        <f>N58*O58</f>
        <v>85000</v>
      </c>
    </row>
    <row r="59" spans="2:23" ht="13.5" customHeight="1"/>
    <row r="60" spans="2:23">
      <c r="S60" s="1" t="s">
        <v>88</v>
      </c>
      <c r="T60" s="1" t="s">
        <v>89</v>
      </c>
      <c r="U60" s="1" t="s">
        <v>90</v>
      </c>
      <c r="V60" s="1" t="s">
        <v>91</v>
      </c>
    </row>
    <row r="61" spans="2:23" ht="15.75">
      <c r="E61" s="80" t="s">
        <v>80</v>
      </c>
      <c r="F61" s="80"/>
      <c r="G61" s="81"/>
      <c r="H61" s="81"/>
      <c r="I61" s="81"/>
      <c r="J61" s="80"/>
      <c r="K61" s="80" t="s">
        <v>81</v>
      </c>
      <c r="R61" s="1" t="s">
        <v>82</v>
      </c>
      <c r="S61" s="16"/>
      <c r="T61" s="16">
        <f>N28</f>
        <v>15832.880000000001</v>
      </c>
      <c r="U61" s="16">
        <f>N45</f>
        <v>3243.7000000000003</v>
      </c>
      <c r="V61" s="16">
        <f>N53</f>
        <v>5277.3200000000006</v>
      </c>
      <c r="W61" s="16">
        <f>SUM(S61:V61)</f>
        <v>24353.9</v>
      </c>
    </row>
    <row r="62" spans="2:23" ht="15.75">
      <c r="E62" s="80"/>
      <c r="F62" s="80"/>
      <c r="G62" s="80"/>
      <c r="H62" s="80"/>
      <c r="I62" s="80"/>
      <c r="J62" s="80"/>
      <c r="K62" s="80"/>
      <c r="R62" s="1" t="s">
        <v>83</v>
      </c>
      <c r="S62" s="16">
        <f>N38</f>
        <v>31344.299999999996</v>
      </c>
      <c r="T62" s="16"/>
      <c r="U62" s="16"/>
      <c r="V62" s="16"/>
      <c r="W62" s="16">
        <f t="shared" ref="W62:W64" si="7">SUM(S62:V62)</f>
        <v>31344.299999999996</v>
      </c>
    </row>
    <row r="63" spans="2:23" ht="15.75">
      <c r="E63" s="80" t="s">
        <v>84</v>
      </c>
      <c r="F63" s="80"/>
      <c r="G63" s="81"/>
      <c r="H63" s="81"/>
      <c r="I63" s="81"/>
      <c r="J63" s="80"/>
      <c r="K63" s="80" t="s">
        <v>99</v>
      </c>
      <c r="N63" s="16">
        <f>L54-'01.09.24 (2)'!L51</f>
        <v>121407.43000000017</v>
      </c>
      <c r="R63" s="1" t="s">
        <v>86</v>
      </c>
      <c r="S63" s="16">
        <f>O38</f>
        <v>12859.199999999999</v>
      </c>
      <c r="T63" s="16"/>
      <c r="U63" s="16"/>
      <c r="V63" s="16"/>
      <c r="W63" s="16">
        <f t="shared" si="7"/>
        <v>12859.199999999999</v>
      </c>
    </row>
    <row r="64" spans="2:23">
      <c r="R64" s="1" t="s">
        <v>92</v>
      </c>
      <c r="S64" s="16">
        <f>P38</f>
        <v>17505.75</v>
      </c>
      <c r="T64" s="16">
        <f>P28</f>
        <v>0</v>
      </c>
      <c r="U64" s="16">
        <f>P45</f>
        <v>0</v>
      </c>
      <c r="V64" s="16">
        <f>P53</f>
        <v>89792.68</v>
      </c>
      <c r="W64" s="16">
        <f t="shared" si="7"/>
        <v>107298.43</v>
      </c>
    </row>
    <row r="65" spans="3:23">
      <c r="S65" s="16"/>
      <c r="T65" s="16"/>
      <c r="U65" s="16"/>
      <c r="V65" s="16"/>
      <c r="W65" s="16">
        <f>SUM(W61:W64)</f>
        <v>175855.83</v>
      </c>
    </row>
    <row r="67" spans="3:23">
      <c r="C67" s="82">
        <f>H11</f>
        <v>0</v>
      </c>
    </row>
    <row r="75" spans="3:23">
      <c r="P75" s="1">
        <f>P22*F53</f>
        <v>211662</v>
      </c>
    </row>
    <row r="76" spans="3:23">
      <c r="P76" s="1">
        <f>L53-F52*K52</f>
        <v>116592</v>
      </c>
    </row>
    <row r="77" spans="3:23">
      <c r="P77" s="16">
        <f>P75-P76-N53</f>
        <v>89792.68</v>
      </c>
    </row>
  </sheetData>
  <mergeCells count="28">
    <mergeCell ref="J1:M1"/>
    <mergeCell ref="J2:M2"/>
    <mergeCell ref="J5:K5"/>
    <mergeCell ref="C8:M8"/>
    <mergeCell ref="F10:G10"/>
    <mergeCell ref="H10:I10"/>
    <mergeCell ref="F11:G11"/>
    <mergeCell ref="H11:I11"/>
    <mergeCell ref="I12:M12"/>
    <mergeCell ref="L13:M13"/>
    <mergeCell ref="F15:G15"/>
    <mergeCell ref="H15:I15"/>
    <mergeCell ref="J15:K15"/>
    <mergeCell ref="H16:I16"/>
    <mergeCell ref="C20:D20"/>
    <mergeCell ref="E20:E22"/>
    <mergeCell ref="F20:F22"/>
    <mergeCell ref="G20:G22"/>
    <mergeCell ref="H20:H22"/>
    <mergeCell ref="I20:K20"/>
    <mergeCell ref="C39:C45"/>
    <mergeCell ref="C46:C53"/>
    <mergeCell ref="L20:L21"/>
    <mergeCell ref="M20:M21"/>
    <mergeCell ref="C21:C22"/>
    <mergeCell ref="D21:D22"/>
    <mergeCell ref="C24:C28"/>
    <mergeCell ref="C29:C38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01.09.24</vt:lpstr>
      <vt:lpstr>01.09.24 (2)</vt:lpstr>
      <vt:lpstr>01.10</vt:lpstr>
      <vt:lpstr>01.01.25</vt:lpstr>
      <vt:lpstr>01.09.25</vt:lpstr>
      <vt:lpstr>01.10.25</vt:lpstr>
      <vt:lpstr>01.01.2026</vt:lpstr>
      <vt:lpstr>'01.01.2026'!Область_печати</vt:lpstr>
      <vt:lpstr>'01.01.25'!Область_печати</vt:lpstr>
      <vt:lpstr>'01.09.24'!Область_печати</vt:lpstr>
      <vt:lpstr>'01.09.24 (2)'!Область_печати</vt:lpstr>
      <vt:lpstr>'01.09.25'!Область_печати</vt:lpstr>
      <vt:lpstr>'01.10'!Область_печати</vt:lpstr>
      <vt:lpstr>'01.10.25'!Область_печати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Гагилев</dc:creator>
  <cp:lastModifiedBy>--</cp:lastModifiedBy>
  <cp:lastPrinted>2026-06-07T06:24:56Z</cp:lastPrinted>
  <dcterms:created xsi:type="dcterms:W3CDTF">2024-09-07T19:24:34Z</dcterms:created>
  <dcterms:modified xsi:type="dcterms:W3CDTF">2026-06-07T06:25:03Z</dcterms:modified>
</cp:coreProperties>
</file>